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Data - Barrie\ice\Web site\RIDL\forms\RIDL\"/>
    </mc:Choice>
  </mc:AlternateContent>
  <xr:revisionPtr revIDLastSave="0" documentId="13_ncr:1_{68A9B5A4-B6D7-437E-9B07-A55D966E4320}" xr6:coauthVersionLast="44" xr6:coauthVersionMax="44" xr10:uidLastSave="{00000000-0000-0000-0000-000000000000}"/>
  <bookViews>
    <workbookView xWindow="-120" yWindow="-120" windowWidth="19440" windowHeight="12240" activeTab="7" xr2:uid="{A8B2DA0A-9002-4C5B-A5A8-16C34A019056}"/>
  </bookViews>
  <sheets>
    <sheet name="Master" sheetId="6" r:id="rId1"/>
    <sheet name="South" sheetId="10" r:id="rId2"/>
    <sheet name="East" sheetId="11" r:id="rId3"/>
    <sheet name="West" sheetId="9" r:id="rId4"/>
    <sheet name="Jnr" sheetId="2" r:id="rId5"/>
    <sheet name="Inter" sheetId="4" r:id="rId6"/>
    <sheet name="Snr" sheetId="5" r:id="rId7"/>
    <sheet name="Final Result" sheetId="1" r:id="rId8"/>
    <sheet name="Music" sheetId="8" r:id="rId9"/>
    <sheet name="Lookup" sheetId="12" r:id="rId10"/>
    <sheet name="blank mark sheets" sheetId="13" r:id="rId11"/>
    <sheet name="blank result sheet" sheetId="14" r:id="rId12"/>
  </sheets>
  <definedNames>
    <definedName name="_xlnm.Print_Area" localSheetId="10">'blank mark sheets'!$A$1:$K$111</definedName>
    <definedName name="_xlnm.Print_Area" localSheetId="11">'blank result sheet'!$A$1:$D$22</definedName>
    <definedName name="_xlnm.Print_Area" localSheetId="2">East!$A$1:$I$40</definedName>
    <definedName name="_xlnm.Print_Area" localSheetId="7">'Final Result'!$A$1:$D$22</definedName>
    <definedName name="_xlnm.Print_Area" localSheetId="5">Inter!$A$1:$K$39</definedName>
    <definedName name="_xlnm.Print_Area" localSheetId="4">Jnr!$A$1:$K$39</definedName>
    <definedName name="_xlnm.Print_Area" localSheetId="0">Master!$A$1:$G$30</definedName>
    <definedName name="_xlnm.Print_Area" localSheetId="8">Music!$A$1:$F$83</definedName>
    <definedName name="_xlnm.Print_Area" localSheetId="6">Snr!$A$1:$K$31</definedName>
    <definedName name="_xlnm.Print_Area" localSheetId="1">South!$A$1:$I$40</definedName>
    <definedName name="_xlnm.Print_Area" localSheetId="3">West!$A$1:$I$40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4" l="1"/>
  <c r="D22" i="14" l="1"/>
  <c r="C22" i="14"/>
  <c r="B22" i="14"/>
  <c r="F45" i="2"/>
  <c r="B40" i="12"/>
  <c r="B39" i="12"/>
  <c r="B38" i="12"/>
  <c r="P28" i="4" l="1"/>
  <c r="P27" i="4"/>
  <c r="P26" i="4"/>
  <c r="P20" i="4"/>
  <c r="P19" i="4"/>
  <c r="P18" i="4"/>
  <c r="P12" i="4"/>
  <c r="P11" i="4"/>
  <c r="P10" i="4"/>
  <c r="O28" i="4"/>
  <c r="O27" i="4"/>
  <c r="O26" i="4"/>
  <c r="O20" i="4"/>
  <c r="O19" i="4"/>
  <c r="O18" i="4"/>
  <c r="O12" i="4"/>
  <c r="O11" i="4"/>
  <c r="O10" i="4"/>
  <c r="N28" i="4"/>
  <c r="N27" i="4"/>
  <c r="N26" i="4"/>
  <c r="N20" i="4"/>
  <c r="N19" i="4"/>
  <c r="N18" i="4"/>
  <c r="N12" i="4"/>
  <c r="N11" i="4"/>
  <c r="N10" i="4"/>
  <c r="M28" i="4"/>
  <c r="M27" i="4"/>
  <c r="M26" i="4"/>
  <c r="M20" i="4"/>
  <c r="M19" i="4"/>
  <c r="M18" i="4"/>
  <c r="M12" i="4"/>
  <c r="M11" i="4"/>
  <c r="M10" i="4"/>
  <c r="J28" i="4"/>
  <c r="I27" i="4"/>
  <c r="K26" i="4"/>
  <c r="J20" i="4"/>
  <c r="I19" i="4"/>
  <c r="K18" i="4"/>
  <c r="J12" i="4"/>
  <c r="I11" i="4"/>
  <c r="K10" i="4"/>
  <c r="P28" i="2"/>
  <c r="P27" i="2"/>
  <c r="P26" i="2"/>
  <c r="P20" i="2"/>
  <c r="P19" i="2"/>
  <c r="P18" i="2"/>
  <c r="P12" i="2"/>
  <c r="P11" i="2"/>
  <c r="P10" i="2"/>
  <c r="O28" i="2"/>
  <c r="O27" i="2"/>
  <c r="O26" i="2"/>
  <c r="O20" i="2"/>
  <c r="O19" i="2"/>
  <c r="O18" i="2"/>
  <c r="O12" i="2"/>
  <c r="O11" i="2"/>
  <c r="O10" i="2"/>
  <c r="N28" i="2"/>
  <c r="N27" i="2"/>
  <c r="N26" i="2"/>
  <c r="N20" i="2"/>
  <c r="N19" i="2"/>
  <c r="N18" i="2"/>
  <c r="N12" i="2"/>
  <c r="N11" i="2"/>
  <c r="N10" i="2"/>
  <c r="M28" i="2"/>
  <c r="M27" i="2"/>
  <c r="M26" i="2"/>
  <c r="M20" i="2"/>
  <c r="M19" i="2"/>
  <c r="M18" i="2"/>
  <c r="M12" i="2"/>
  <c r="M11" i="2"/>
  <c r="M10" i="2"/>
  <c r="J28" i="2"/>
  <c r="I27" i="2"/>
  <c r="K26" i="2"/>
  <c r="J20" i="2"/>
  <c r="I19" i="2"/>
  <c r="K18" i="2"/>
  <c r="J12" i="2"/>
  <c r="I11" i="2"/>
  <c r="K10" i="2"/>
  <c r="P20" i="5"/>
  <c r="P19" i="5"/>
  <c r="P18" i="5"/>
  <c r="P12" i="5"/>
  <c r="P11" i="5"/>
  <c r="O20" i="5"/>
  <c r="O19" i="5"/>
  <c r="O18" i="5"/>
  <c r="O12" i="5"/>
  <c r="O11" i="5"/>
  <c r="N20" i="5"/>
  <c r="N19" i="5"/>
  <c r="N18" i="5"/>
  <c r="N12" i="5"/>
  <c r="N11" i="5"/>
  <c r="P10" i="5"/>
  <c r="O10" i="5"/>
  <c r="N10" i="5"/>
  <c r="M20" i="5"/>
  <c r="M19" i="5"/>
  <c r="M18" i="5"/>
  <c r="M12" i="5"/>
  <c r="M11" i="5"/>
  <c r="M10" i="5"/>
  <c r="J20" i="5"/>
  <c r="I19" i="5"/>
  <c r="K18" i="5"/>
  <c r="J12" i="5"/>
  <c r="I11" i="5"/>
  <c r="K10" i="5"/>
  <c r="K20" i="4" l="1"/>
  <c r="G40" i="12" s="1"/>
  <c r="K20" i="2"/>
  <c r="G33" i="12" s="1"/>
  <c r="J26" i="2"/>
  <c r="I12" i="5"/>
  <c r="E45" i="12" s="1"/>
  <c r="K20" i="5"/>
  <c r="G47" i="12" s="1"/>
  <c r="K19" i="5"/>
  <c r="F47" i="12" s="1"/>
  <c r="J26" i="4"/>
  <c r="H39" i="12" s="1"/>
  <c r="K19" i="4"/>
  <c r="F40" i="12" s="1"/>
  <c r="I18" i="4"/>
  <c r="F38" i="12" s="1"/>
  <c r="J11" i="4"/>
  <c r="E39" i="12" s="1"/>
  <c r="K11" i="4"/>
  <c r="D40" i="12" s="1"/>
  <c r="J10" i="4"/>
  <c r="D39" i="12" s="1"/>
  <c r="I10" i="4"/>
  <c r="D38" i="12" s="1"/>
  <c r="I18" i="2"/>
  <c r="F31" i="12" s="1"/>
  <c r="I12" i="2"/>
  <c r="E31" i="12" s="1"/>
  <c r="I10" i="2"/>
  <c r="I28" i="4"/>
  <c r="I38" i="12" s="1"/>
  <c r="K28" i="4"/>
  <c r="I20" i="4"/>
  <c r="G38" i="12" s="1"/>
  <c r="J19" i="4"/>
  <c r="G39" i="12" s="1"/>
  <c r="J18" i="4"/>
  <c r="F39" i="12" s="1"/>
  <c r="K27" i="4"/>
  <c r="H40" i="12" s="1"/>
  <c r="K12" i="4"/>
  <c r="J27" i="4"/>
  <c r="I39" i="12" s="1"/>
  <c r="I26" i="4"/>
  <c r="H38" i="12" s="1"/>
  <c r="I12" i="4"/>
  <c r="E38" i="12" s="1"/>
  <c r="K12" i="2"/>
  <c r="K28" i="2"/>
  <c r="I33" i="12" s="1"/>
  <c r="J19" i="2"/>
  <c r="G32" i="12" s="1"/>
  <c r="J18" i="2"/>
  <c r="F32" i="12" s="1"/>
  <c r="J10" i="2"/>
  <c r="I28" i="2"/>
  <c r="I31" i="12" s="1"/>
  <c r="K27" i="2"/>
  <c r="H33" i="12" s="1"/>
  <c r="I26" i="2"/>
  <c r="I20" i="2"/>
  <c r="G31" i="12" s="1"/>
  <c r="J11" i="2"/>
  <c r="J27" i="2"/>
  <c r="I32" i="12" s="1"/>
  <c r="K19" i="2"/>
  <c r="F33" i="12" s="1"/>
  <c r="K11" i="2"/>
  <c r="D33" i="12" s="1"/>
  <c r="J19" i="5"/>
  <c r="G46" i="12" s="1"/>
  <c r="J18" i="5"/>
  <c r="F46" i="12" s="1"/>
  <c r="K12" i="5"/>
  <c r="K11" i="5"/>
  <c r="D47" i="12" s="1"/>
  <c r="I18" i="5"/>
  <c r="F45" i="12" s="1"/>
  <c r="J10" i="5"/>
  <c r="D46" i="12" s="1"/>
  <c r="I10" i="5"/>
  <c r="D45" i="12" s="1"/>
  <c r="I20" i="5"/>
  <c r="G45" i="12" s="1"/>
  <c r="J11" i="5"/>
  <c r="E46" i="12" s="1"/>
  <c r="E40" i="12" l="1"/>
  <c r="E47" i="12"/>
  <c r="E33" i="12"/>
  <c r="I40" i="12"/>
  <c r="F15" i="12"/>
  <c r="F8" i="12"/>
  <c r="E22" i="12"/>
  <c r="E20" i="12"/>
  <c r="E8" i="12"/>
  <c r="C18" i="8" l="1"/>
  <c r="C51" i="8"/>
  <c r="A16" i="4"/>
  <c r="A48" i="4" s="1"/>
  <c r="J21" i="4"/>
  <c r="B48" i="8"/>
  <c r="E53" i="8"/>
  <c r="E52" i="8"/>
  <c r="E51" i="8"/>
  <c r="D51" i="8"/>
  <c r="D48" i="8"/>
  <c r="B15" i="8"/>
  <c r="E20" i="8"/>
  <c r="E19" i="8"/>
  <c r="E18" i="8"/>
  <c r="D18" i="8"/>
  <c r="D15" i="8"/>
  <c r="A56" i="13"/>
  <c r="A16" i="13"/>
  <c r="F36" i="12"/>
  <c r="F29" i="12"/>
  <c r="F43" i="12"/>
  <c r="F11" i="12"/>
  <c r="F4" i="12"/>
  <c r="F18" i="12"/>
  <c r="A16" i="2"/>
  <c r="A48" i="2" s="1"/>
  <c r="J21" i="2"/>
  <c r="I21" i="2"/>
  <c r="C25" i="9"/>
  <c r="C12" i="9"/>
  <c r="L27" i="9"/>
  <c r="G15" i="12" s="1"/>
  <c r="L26" i="9"/>
  <c r="L14" i="9"/>
  <c r="G8" i="12" s="1"/>
  <c r="L13" i="9"/>
  <c r="C25" i="11"/>
  <c r="L27" i="11"/>
  <c r="G14" i="12" s="1"/>
  <c r="L26" i="11"/>
  <c r="F14" i="12" s="1"/>
  <c r="C12" i="11"/>
  <c r="L14" i="11"/>
  <c r="G7" i="12" s="1"/>
  <c r="L13" i="11"/>
  <c r="F7" i="12" s="1"/>
  <c r="C25" i="10"/>
  <c r="C16" i="10"/>
  <c r="C12" i="10"/>
  <c r="L27" i="10"/>
  <c r="G13" i="12" s="1"/>
  <c r="L26" i="10"/>
  <c r="F13" i="12" s="1"/>
  <c r="L14" i="10"/>
  <c r="G6" i="12" s="1"/>
  <c r="L13" i="10"/>
  <c r="F6" i="12" s="1"/>
  <c r="K21" i="4" l="1"/>
  <c r="I21" i="4"/>
  <c r="K21" i="2"/>
  <c r="B44" i="13"/>
  <c r="B43" i="13"/>
  <c r="B84" i="13"/>
  <c r="B83" i="13"/>
  <c r="B3" i="13"/>
  <c r="A96" i="13"/>
  <c r="A88" i="13"/>
  <c r="A64" i="13"/>
  <c r="A48" i="13"/>
  <c r="A24" i="13"/>
  <c r="A8" i="13"/>
  <c r="B4" i="13"/>
  <c r="D18" i="12" l="1"/>
  <c r="D11" i="12"/>
  <c r="D4" i="12"/>
  <c r="B1" i="9"/>
  <c r="B1" i="11"/>
  <c r="B1" i="10"/>
  <c r="C6" i="12"/>
  <c r="C7" i="12"/>
  <c r="C8" i="12"/>
  <c r="D43" i="12"/>
  <c r="H36" i="12"/>
  <c r="H11" i="12"/>
  <c r="D36" i="12"/>
  <c r="B47" i="12"/>
  <c r="B46" i="12"/>
  <c r="B45" i="12"/>
  <c r="B32" i="12"/>
  <c r="B33" i="12"/>
  <c r="B31" i="12"/>
  <c r="H29" i="12"/>
  <c r="D29" i="12"/>
  <c r="E68" i="8"/>
  <c r="E67" i="8"/>
  <c r="E66" i="8"/>
  <c r="E38" i="8"/>
  <c r="E37" i="8"/>
  <c r="E36" i="8"/>
  <c r="E5" i="8"/>
  <c r="E4" i="8"/>
  <c r="E3" i="8"/>
  <c r="D6" i="1"/>
  <c r="C6" i="1"/>
  <c r="B6" i="1"/>
  <c r="J3" i="2"/>
  <c r="J5" i="5"/>
  <c r="J4" i="5"/>
  <c r="J5" i="4"/>
  <c r="J4" i="4"/>
  <c r="J5" i="2"/>
  <c r="J4" i="2"/>
  <c r="C20" i="12"/>
  <c r="C21" i="12"/>
  <c r="C22" i="12"/>
  <c r="L39" i="9"/>
  <c r="F22" i="12" s="1"/>
  <c r="L40" i="9"/>
  <c r="G22" i="12" s="1"/>
  <c r="L36" i="10"/>
  <c r="D20" i="12" s="1"/>
  <c r="L39" i="11"/>
  <c r="F21" i="12" s="1"/>
  <c r="L39" i="10"/>
  <c r="L40" i="10"/>
  <c r="L40" i="11"/>
  <c r="G21" i="12" s="1"/>
  <c r="A37" i="5"/>
  <c r="E37" i="5"/>
  <c r="L17" i="10"/>
  <c r="L17" i="11"/>
  <c r="H7" i="12" s="1"/>
  <c r="L18" i="10"/>
  <c r="I6" i="12" s="1"/>
  <c r="A45" i="2"/>
  <c r="E45" i="2"/>
  <c r="C13" i="12"/>
  <c r="C14" i="12"/>
  <c r="C15" i="12"/>
  <c r="L30" i="9"/>
  <c r="H15" i="12" s="1"/>
  <c r="L23" i="11"/>
  <c r="L30" i="11"/>
  <c r="H14" i="12" s="1"/>
  <c r="L30" i="10"/>
  <c r="H13" i="12" s="1"/>
  <c r="A45" i="4"/>
  <c r="E45" i="4"/>
  <c r="J3" i="5"/>
  <c r="J3" i="4"/>
  <c r="L36" i="11"/>
  <c r="E21" i="12" s="1"/>
  <c r="L36" i="9"/>
  <c r="D22" i="12" s="1"/>
  <c r="L23" i="10"/>
  <c r="E13" i="12" s="1"/>
  <c r="L31" i="10"/>
  <c r="I13" i="12" s="1"/>
  <c r="B20" i="12"/>
  <c r="B21" i="12"/>
  <c r="B22" i="12"/>
  <c r="L31" i="11"/>
  <c r="I14" i="12" s="1"/>
  <c r="L31" i="9"/>
  <c r="I15" i="12" s="1"/>
  <c r="L23" i="9"/>
  <c r="E15" i="12" s="1"/>
  <c r="L10" i="10"/>
  <c r="E6" i="12" s="1"/>
  <c r="B13" i="12"/>
  <c r="B14" i="12"/>
  <c r="B15" i="12"/>
  <c r="L10" i="11"/>
  <c r="E7" i="12" s="1"/>
  <c r="L18" i="11"/>
  <c r="I7" i="12" s="1"/>
  <c r="L18" i="9"/>
  <c r="I8" i="12" s="1"/>
  <c r="L17" i="9"/>
  <c r="H8" i="12" s="1"/>
  <c r="L10" i="9"/>
  <c r="H4" i="12"/>
  <c r="B6" i="12"/>
  <c r="B7" i="12"/>
  <c r="B8" i="12"/>
  <c r="C1" i="11"/>
  <c r="C1" i="9"/>
  <c r="C1" i="10"/>
  <c r="G3" i="11"/>
  <c r="G4" i="11"/>
  <c r="G5" i="11"/>
  <c r="C8" i="11"/>
  <c r="C16" i="11"/>
  <c r="C21" i="11"/>
  <c r="C29" i="11"/>
  <c r="C34" i="11"/>
  <c r="C38" i="11"/>
  <c r="G3" i="10"/>
  <c r="G4" i="10"/>
  <c r="G5" i="10"/>
  <c r="C8" i="10"/>
  <c r="C21" i="10"/>
  <c r="C29" i="10"/>
  <c r="C34" i="10"/>
  <c r="C38" i="10"/>
  <c r="G3" i="9"/>
  <c r="G4" i="9"/>
  <c r="G5" i="9"/>
  <c r="C8" i="9"/>
  <c r="C16" i="9"/>
  <c r="C21" i="9"/>
  <c r="C29" i="9"/>
  <c r="C34" i="9"/>
  <c r="C38" i="9"/>
  <c r="A16" i="5"/>
  <c r="A40" i="5" s="1"/>
  <c r="A8" i="5"/>
  <c r="A35" i="5" s="1"/>
  <c r="B3" i="5"/>
  <c r="B4" i="5"/>
  <c r="B4" i="4"/>
  <c r="B3" i="4"/>
  <c r="A24" i="4"/>
  <c r="A8" i="4"/>
  <c r="A43" i="4" s="1"/>
  <c r="B4" i="2"/>
  <c r="B3" i="2"/>
  <c r="B67" i="8"/>
  <c r="B66" i="8"/>
  <c r="B37" i="8"/>
  <c r="B36" i="8"/>
  <c r="A8" i="2"/>
  <c r="A43" i="2" s="1"/>
  <c r="A24" i="2"/>
  <c r="E83" i="8"/>
  <c r="E82" i="8"/>
  <c r="E81" i="8"/>
  <c r="D81" i="8"/>
  <c r="C81" i="8"/>
  <c r="D78" i="8"/>
  <c r="B78" i="8"/>
  <c r="E75" i="8"/>
  <c r="E74" i="8"/>
  <c r="E73" i="8"/>
  <c r="D73" i="8"/>
  <c r="C73" i="8"/>
  <c r="D70" i="8"/>
  <c r="B70" i="8"/>
  <c r="E61" i="8"/>
  <c r="E60" i="8"/>
  <c r="E59" i="8"/>
  <c r="D59" i="8"/>
  <c r="C59" i="8"/>
  <c r="D56" i="8"/>
  <c r="B56" i="8"/>
  <c r="E45" i="8"/>
  <c r="E44" i="8"/>
  <c r="E43" i="8"/>
  <c r="D43" i="8"/>
  <c r="C43" i="8"/>
  <c r="D40" i="8"/>
  <c r="B40" i="8"/>
  <c r="E28" i="8"/>
  <c r="E27" i="8"/>
  <c r="E26" i="8"/>
  <c r="E12" i="8"/>
  <c r="E11" i="8"/>
  <c r="E10" i="8"/>
  <c r="D26" i="8"/>
  <c r="D10" i="8"/>
  <c r="A1" i="1"/>
  <c r="B3" i="8"/>
  <c r="B4" i="8"/>
  <c r="B7" i="8"/>
  <c r="D7" i="8"/>
  <c r="C10" i="8"/>
  <c r="B23" i="8"/>
  <c r="D23" i="8"/>
  <c r="C26" i="8"/>
  <c r="D13" i="12"/>
  <c r="E19" i="5" l="1"/>
  <c r="E42" i="5" s="1"/>
  <c r="A11" i="2"/>
  <c r="E12" i="2"/>
  <c r="E47" i="2" s="1"/>
  <c r="G27" i="9"/>
  <c r="G40" i="9"/>
  <c r="G14" i="9"/>
  <c r="G35" i="9"/>
  <c r="G13" i="9"/>
  <c r="G39" i="9"/>
  <c r="G18" i="9"/>
  <c r="G22" i="9"/>
  <c r="G30" i="9"/>
  <c r="G26" i="9"/>
  <c r="G10" i="9"/>
  <c r="G36" i="9"/>
  <c r="G23" i="9"/>
  <c r="G31" i="9"/>
  <c r="A26" i="4"/>
  <c r="A53" i="4" s="1"/>
  <c r="G18" i="11"/>
  <c r="G36" i="11"/>
  <c r="G26" i="11"/>
  <c r="G30" i="11"/>
  <c r="G27" i="11"/>
  <c r="G40" i="11"/>
  <c r="G35" i="11"/>
  <c r="G14" i="11"/>
  <c r="G13" i="11"/>
  <c r="G22" i="11"/>
  <c r="G39" i="11"/>
  <c r="G23" i="11"/>
  <c r="G31" i="11"/>
  <c r="E26" i="2"/>
  <c r="G31" i="10"/>
  <c r="G26" i="10"/>
  <c r="G22" i="10"/>
  <c r="G40" i="10"/>
  <c r="G13" i="10"/>
  <c r="G27" i="10"/>
  <c r="G18" i="10"/>
  <c r="G39" i="10"/>
  <c r="G36" i="10"/>
  <c r="G14" i="10"/>
  <c r="G23" i="10"/>
  <c r="G30" i="10"/>
  <c r="G35" i="10"/>
  <c r="A11" i="5"/>
  <c r="A20" i="5"/>
  <c r="A43" i="5" s="1"/>
  <c r="A27" i="2"/>
  <c r="A54" i="2" s="1"/>
  <c r="E28" i="4"/>
  <c r="A20" i="4"/>
  <c r="A51" i="4" s="1"/>
  <c r="E19" i="4"/>
  <c r="E50" i="4" s="1"/>
  <c r="E20" i="4"/>
  <c r="E51" i="4" s="1"/>
  <c r="A12" i="2"/>
  <c r="E28" i="2"/>
  <c r="A28" i="2"/>
  <c r="A55" i="2" s="1"/>
  <c r="E19" i="2"/>
  <c r="E50" i="2" s="1"/>
  <c r="E27" i="2"/>
  <c r="E54" i="2" s="1"/>
  <c r="A26" i="2"/>
  <c r="K35" i="2"/>
  <c r="A20" i="2"/>
  <c r="A51" i="2" s="1"/>
  <c r="A18" i="2"/>
  <c r="A49" i="2" s="1"/>
  <c r="E20" i="2"/>
  <c r="E51" i="2" s="1"/>
  <c r="E18" i="2"/>
  <c r="E49" i="2" s="1"/>
  <c r="A19" i="2"/>
  <c r="A50" i="2" s="1"/>
  <c r="D15" i="12"/>
  <c r="E27" i="4"/>
  <c r="E54" i="4" s="1"/>
  <c r="A28" i="4"/>
  <c r="A55" i="4" s="1"/>
  <c r="E26" i="4"/>
  <c r="E53" i="4" s="1"/>
  <c r="A27" i="4"/>
  <c r="A54" i="4" s="1"/>
  <c r="D14" i="12"/>
  <c r="E14" i="12"/>
  <c r="A11" i="4" s="1"/>
  <c r="A46" i="4" s="1"/>
  <c r="G20" i="12"/>
  <c r="E20" i="5" s="1"/>
  <c r="E43" i="5" s="1"/>
  <c r="F20" i="12"/>
  <c r="A18" i="5" s="1"/>
  <c r="A41" i="5" s="1"/>
  <c r="E18" i="4"/>
  <c r="E49" i="4" s="1"/>
  <c r="A18" i="4"/>
  <c r="A49" i="4" s="1"/>
  <c r="A19" i="4"/>
  <c r="A50" i="4" s="1"/>
  <c r="G37" i="5"/>
  <c r="L37" i="5" s="1"/>
  <c r="A52" i="4"/>
  <c r="A52" i="2"/>
  <c r="G45" i="2"/>
  <c r="J45" i="2" s="1"/>
  <c r="D31" i="12"/>
  <c r="E32" i="12"/>
  <c r="G10" i="11" s="1"/>
  <c r="H45" i="2"/>
  <c r="K45" i="2" s="1"/>
  <c r="H37" i="5"/>
  <c r="M37" i="5" s="1"/>
  <c r="H31" i="12"/>
  <c r="F45" i="4"/>
  <c r="I45" i="4" s="1"/>
  <c r="L32" i="9"/>
  <c r="J15" i="12" s="1"/>
  <c r="K35" i="4" s="1"/>
  <c r="L19" i="9"/>
  <c r="J8" i="12" s="1"/>
  <c r="F37" i="5"/>
  <c r="K37" i="5" s="1"/>
  <c r="D32" i="12"/>
  <c r="G9" i="11" s="1"/>
  <c r="L41" i="9"/>
  <c r="J22" i="12" s="1"/>
  <c r="K27" i="5" s="1"/>
  <c r="L19" i="11"/>
  <c r="J7" i="12" s="1"/>
  <c r="J35" i="2" s="1"/>
  <c r="E12" i="4"/>
  <c r="E47" i="4" s="1"/>
  <c r="E46" i="2"/>
  <c r="A12" i="4"/>
  <c r="A47" i="4" s="1"/>
  <c r="E18" i="5"/>
  <c r="E41" i="5" s="1"/>
  <c r="E12" i="5"/>
  <c r="E39" i="5" s="1"/>
  <c r="A12" i="5"/>
  <c r="A39" i="5" s="1"/>
  <c r="A19" i="5"/>
  <c r="A42" i="5" s="1"/>
  <c r="L41" i="10"/>
  <c r="J20" i="12" s="1"/>
  <c r="I27" i="5" s="1"/>
  <c r="E46" i="4"/>
  <c r="G45" i="4"/>
  <c r="J45" i="4" s="1"/>
  <c r="L32" i="11"/>
  <c r="J14" i="12" s="1"/>
  <c r="J35" i="4" s="1"/>
  <c r="L32" i="10"/>
  <c r="J13" i="12" s="1"/>
  <c r="I35" i="4" s="1"/>
  <c r="L41" i="11"/>
  <c r="J21" i="12" s="1"/>
  <c r="J27" i="5" s="1"/>
  <c r="E38" i="5"/>
  <c r="H45" i="4"/>
  <c r="K45" i="4" s="1"/>
  <c r="H6" i="12"/>
  <c r="L19" i="10"/>
  <c r="J6" i="12" s="1"/>
  <c r="I35" i="2" s="1"/>
  <c r="I45" i="2"/>
  <c r="G17" i="9" l="1"/>
  <c r="G10" i="10"/>
  <c r="G9" i="10"/>
  <c r="G9" i="9"/>
  <c r="E53" i="2"/>
  <c r="H49" i="2"/>
  <c r="K49" i="2" s="1"/>
  <c r="G49" i="2"/>
  <c r="J49" i="2" s="1"/>
  <c r="F49" i="2"/>
  <c r="I49" i="2" s="1"/>
  <c r="H51" i="2"/>
  <c r="K51" i="2" s="1"/>
  <c r="F51" i="2"/>
  <c r="I51" i="2" s="1"/>
  <c r="G51" i="2"/>
  <c r="J51" i="2" s="1"/>
  <c r="F51" i="4"/>
  <c r="I51" i="4" s="1"/>
  <c r="H51" i="4"/>
  <c r="K51" i="4" s="1"/>
  <c r="G51" i="4"/>
  <c r="J51" i="4" s="1"/>
  <c r="F50" i="2"/>
  <c r="I50" i="2" s="1"/>
  <c r="G50" i="2"/>
  <c r="J50" i="2" s="1"/>
  <c r="H50" i="2"/>
  <c r="K50" i="2" s="1"/>
  <c r="G50" i="4"/>
  <c r="J50" i="4" s="1"/>
  <c r="H50" i="4"/>
  <c r="K50" i="4" s="1"/>
  <c r="F50" i="4"/>
  <c r="I50" i="4" s="1"/>
  <c r="H49" i="4"/>
  <c r="K49" i="4" s="1"/>
  <c r="F49" i="4"/>
  <c r="I49" i="4" s="1"/>
  <c r="G49" i="4"/>
  <c r="J49" i="4" s="1"/>
  <c r="I79" i="13"/>
  <c r="K39" i="13"/>
  <c r="K79" i="13"/>
  <c r="J39" i="13"/>
  <c r="J79" i="13"/>
  <c r="I39" i="13"/>
  <c r="I111" i="13"/>
  <c r="J111" i="13"/>
  <c r="K111" i="13"/>
  <c r="E55" i="2"/>
  <c r="H55" i="2" s="1"/>
  <c r="K55" i="2" s="1"/>
  <c r="A47" i="2"/>
  <c r="F47" i="2" s="1"/>
  <c r="I47" i="2" s="1"/>
  <c r="J13" i="2"/>
  <c r="A38" i="5"/>
  <c r="F38" i="5" s="1"/>
  <c r="K38" i="5" s="1"/>
  <c r="A53" i="2"/>
  <c r="J13" i="4"/>
  <c r="J29" i="4"/>
  <c r="I13" i="4"/>
  <c r="I13" i="2"/>
  <c r="H54" i="4"/>
  <c r="K54" i="4" s="1"/>
  <c r="I21" i="5"/>
  <c r="J21" i="5"/>
  <c r="I13" i="5"/>
  <c r="K29" i="4"/>
  <c r="J13" i="5"/>
  <c r="I29" i="4"/>
  <c r="E55" i="4"/>
  <c r="H55" i="4" s="1"/>
  <c r="K55" i="4" s="1"/>
  <c r="K13" i="4"/>
  <c r="K34" i="4" s="1"/>
  <c r="G53" i="4"/>
  <c r="J53" i="4" s="1"/>
  <c r="G47" i="4"/>
  <c r="J47" i="4" s="1"/>
  <c r="K21" i="5"/>
  <c r="K29" i="2"/>
  <c r="G41" i="5"/>
  <c r="L41" i="5" s="1"/>
  <c r="F39" i="5"/>
  <c r="K39" i="5" s="1"/>
  <c r="G54" i="2"/>
  <c r="J54" i="2" s="1"/>
  <c r="H47" i="4"/>
  <c r="K47" i="4" s="1"/>
  <c r="F53" i="4"/>
  <c r="I53" i="4" s="1"/>
  <c r="F47" i="4"/>
  <c r="I47" i="4" s="1"/>
  <c r="G54" i="4"/>
  <c r="J54" i="4" s="1"/>
  <c r="F41" i="5"/>
  <c r="K41" i="5" s="1"/>
  <c r="G39" i="5"/>
  <c r="L39" i="5" s="1"/>
  <c r="H39" i="5"/>
  <c r="M39" i="5" s="1"/>
  <c r="F54" i="4"/>
  <c r="I54" i="4" s="1"/>
  <c r="H53" i="4"/>
  <c r="K53" i="4" s="1"/>
  <c r="H42" i="5"/>
  <c r="M42" i="5" s="1"/>
  <c r="K13" i="5"/>
  <c r="H32" i="12"/>
  <c r="G17" i="11" s="1"/>
  <c r="J29" i="2"/>
  <c r="I29" i="2"/>
  <c r="F54" i="2"/>
  <c r="I54" i="2" s="1"/>
  <c r="H41" i="5"/>
  <c r="M41" i="5" s="1"/>
  <c r="G42" i="5"/>
  <c r="L42" i="5" s="1"/>
  <c r="F42" i="5"/>
  <c r="K42" i="5" s="1"/>
  <c r="F46" i="4"/>
  <c r="I46" i="4" s="1"/>
  <c r="H46" i="4"/>
  <c r="K46" i="4" s="1"/>
  <c r="G46" i="4"/>
  <c r="J46" i="4" s="1"/>
  <c r="H54" i="2"/>
  <c r="K54" i="2" s="1"/>
  <c r="H43" i="5"/>
  <c r="M43" i="5" s="1"/>
  <c r="F43" i="5"/>
  <c r="K43" i="5" s="1"/>
  <c r="G43" i="5"/>
  <c r="L43" i="5" s="1"/>
  <c r="K13" i="2"/>
  <c r="J34" i="4" l="1"/>
  <c r="G17" i="10"/>
  <c r="I34" i="4"/>
  <c r="K34" i="2"/>
  <c r="J34" i="2"/>
  <c r="I34" i="2"/>
  <c r="F55" i="2"/>
  <c r="I55" i="2" s="1"/>
  <c r="G55" i="2"/>
  <c r="J55" i="2" s="1"/>
  <c r="H47" i="2"/>
  <c r="K47" i="2" s="1"/>
  <c r="G47" i="2"/>
  <c r="J47" i="2" s="1"/>
  <c r="G53" i="2"/>
  <c r="J53" i="2" s="1"/>
  <c r="H38" i="5"/>
  <c r="M38" i="5" s="1"/>
  <c r="F53" i="2"/>
  <c r="I53" i="2" s="1"/>
  <c r="H53" i="2"/>
  <c r="K53" i="2" s="1"/>
  <c r="G38" i="5"/>
  <c r="L38" i="5" s="1"/>
  <c r="F55" i="4"/>
  <c r="I55" i="4" s="1"/>
  <c r="I56" i="4" s="1"/>
  <c r="I36" i="4" s="1"/>
  <c r="I26" i="5"/>
  <c r="K44" i="5"/>
  <c r="I28" i="5" s="1"/>
  <c r="J26" i="5"/>
  <c r="G55" i="4"/>
  <c r="J55" i="4" s="1"/>
  <c r="J56" i="4" s="1"/>
  <c r="J36" i="4" s="1"/>
  <c r="K26" i="5"/>
  <c r="K56" i="4"/>
  <c r="K36" i="4" s="1"/>
  <c r="J38" i="4" l="1"/>
  <c r="C13" i="1" s="1"/>
  <c r="I38" i="4"/>
  <c r="K38" i="4"/>
  <c r="D13" i="1" s="1"/>
  <c r="M44" i="5"/>
  <c r="K28" i="5" s="1"/>
  <c r="K30" i="5" s="1"/>
  <c r="D17" i="1" s="1"/>
  <c r="L44" i="5"/>
  <c r="J28" i="5" s="1"/>
  <c r="J30" i="5" s="1"/>
  <c r="C17" i="1" s="1"/>
  <c r="I30" i="5"/>
  <c r="I39" i="4" l="1"/>
  <c r="B14" i="1" s="1"/>
  <c r="J39" i="4"/>
  <c r="C14" i="1" s="1"/>
  <c r="B13" i="1"/>
  <c r="K39" i="4"/>
  <c r="D14" i="1" s="1"/>
  <c r="B17" i="1"/>
  <c r="K31" i="5"/>
  <c r="D18" i="1" s="1"/>
  <c r="J31" i="5"/>
  <c r="C18" i="1" s="1"/>
  <c r="I31" i="5"/>
  <c r="B18" i="1" s="1"/>
  <c r="A46" i="2"/>
  <c r="H46" i="2" s="1"/>
  <c r="K46" i="2" s="1"/>
  <c r="K56" i="2" s="1"/>
  <c r="K36" i="2" s="1"/>
  <c r="K38" i="2" s="1"/>
  <c r="D9" i="1" s="1"/>
  <c r="D21" i="1" s="1"/>
  <c r="F46" i="2" l="1"/>
  <c r="I46" i="2" s="1"/>
  <c r="I56" i="2" s="1"/>
  <c r="I36" i="2" s="1"/>
  <c r="I38" i="2" s="1"/>
  <c r="G46" i="2"/>
  <c r="J46" i="2" s="1"/>
  <c r="J56" i="2" s="1"/>
  <c r="J36" i="2" s="1"/>
  <c r="J38" i="2" s="1"/>
  <c r="C9" i="1" s="1"/>
  <c r="C21" i="1" s="1"/>
  <c r="J39" i="2" l="1"/>
  <c r="C10" i="1" s="1"/>
  <c r="K39" i="2"/>
  <c r="D10" i="1" s="1"/>
  <c r="B9" i="1"/>
  <c r="B21" i="1" s="1"/>
  <c r="I39" i="2"/>
  <c r="B10" i="1" s="1"/>
  <c r="D22" i="1" l="1"/>
  <c r="C22" i="1"/>
  <c r="B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Barrie</author>
  </authors>
  <commentList>
    <comment ref="H1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0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3" authorId="0" shapeId="0" xr:uid="{B5C77CE1-9D72-4F79-8BB9-AB3915D2338C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3" authorId="0" shapeId="0" xr:uid="{5524E82B-5BC6-4386-A169-202BF4DF8FEB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4" authorId="0" shapeId="0" xr:uid="{244664DE-FFB9-468A-AAA5-20E57A9180FB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4" authorId="0" shapeId="0" xr:uid="{63C5DB8B-1EBE-4F2C-8984-AD86B17F2625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7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8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8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3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3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6" authorId="0" shapeId="0" xr:uid="{7F9D5385-4A07-452D-9093-43B105BCF404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6" authorId="0" shapeId="0" xr:uid="{EF84B30C-77B0-4734-B0CE-6DD570A8A7EC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7" authorId="0" shapeId="0" xr:uid="{02DB6200-327B-4DFB-97A5-8F60B1CDE25D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7" authorId="0" shapeId="0" xr:uid="{5751E126-0A22-4425-AF08-A4D9A070BD12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0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0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1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1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6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6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9" authorId="0" shapeId="0" xr:uid="{00000000-0006-0000-0200-000019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9" authorId="0" shapeId="0" xr:uid="{00000000-0006-0000-0200-00001A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40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40" authorId="0" shapeId="0" xr:uid="{00000000-0006-0000-0200-00001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Barrie</author>
  </authors>
  <commentList>
    <comment ref="H1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3" authorId="0" shapeId="0" xr:uid="{D9412A60-1A8F-4DFF-BD3C-8C1FC66091DF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3" authorId="0" shapeId="0" xr:uid="{71D6D76B-71D4-4036-871F-AF0EFA230FA4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4" authorId="0" shapeId="0" xr:uid="{AE98E993-1E5B-43A9-8356-75DBC4E4AE6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4" authorId="0" shapeId="0" xr:uid="{5DBE68C5-E6A8-45E9-84FB-1183BA6DD7AC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7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7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8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8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3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3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6" authorId="0" shapeId="0" xr:uid="{98D43746-FEB6-46FC-AFFF-62F14F13538C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6" authorId="0" shapeId="0" xr:uid="{7E58D6C4-30F9-4241-B8B7-59E871540C2C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7" authorId="0" shapeId="0" xr:uid="{DCF7C057-033E-4249-AD54-B9EDF5BD85BE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7" authorId="0" shapeId="0" xr:uid="{BB02206E-6795-4025-86C5-FE8D870CAF7A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0" authorId="0" shapeId="0" xr:uid="{00000000-0006-0000-0300-00000F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0" authorId="0" shapeId="0" xr:uid="{00000000-0006-0000-0300-000010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1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1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6" authorId="0" shapeId="0" xr:uid="{00000000-0006-0000-0300-00001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6" authorId="0" shapeId="0" xr:uid="{00000000-0006-0000-0300-00001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9" authorId="0" shapeId="0" xr:uid="{00000000-0006-0000-0300-000019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9" authorId="0" shapeId="0" xr:uid="{00000000-0006-0000-0300-00001A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40" authorId="0" shapeId="0" xr:uid="{00000000-0006-0000-0300-00001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40" authorId="0" shapeId="0" xr:uid="{00000000-0006-0000-0300-00001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Barrie</author>
  </authors>
  <commentList>
    <comment ref="H10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0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3" authorId="0" shapeId="0" xr:uid="{55219974-D3BD-4B6B-8651-CEF46E59371F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3" authorId="0" shapeId="0" xr:uid="{74BC686A-5E6D-46DC-B4C8-2AB9516A0778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4" authorId="0" shapeId="0" xr:uid="{C100A6B7-D734-45B3-A1AB-4FEA3E95EBA4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4" authorId="0" shapeId="0" xr:uid="{B1EE5B53-591A-4C9D-B1B5-ED28579F6159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7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7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18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18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3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3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6" authorId="0" shapeId="0" xr:uid="{CA23D888-0F6E-4E9D-84D6-EDF0396B31FD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6" authorId="0" shapeId="0" xr:uid="{4B9CC7CE-A87D-412F-8E7A-D6E868319808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27" authorId="0" shapeId="0" xr:uid="{1CB3B152-AE57-48F2-8705-6E1E81A40E64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27" authorId="0" shapeId="0" xr:uid="{E9146905-2643-4E08-ACCC-5571ABBA1738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0" authorId="0" shapeId="0" xr:uid="{00000000-0006-0000-0400-00000F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0" authorId="0" shapeId="0" xr:uid="{00000000-0006-0000-0400-000010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1" authorId="0" shapeId="0" xr:uid="{00000000-0006-0000-0400-000011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1" authorId="0" shapeId="0" xr:uid="{00000000-0006-0000-0400-000012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6" authorId="0" shapeId="0" xr:uid="{00000000-0006-0000-0400-000015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6" authorId="0" shapeId="0" xr:uid="{00000000-0006-0000-0400-000016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39" authorId="0" shapeId="0" xr:uid="{00000000-0006-0000-0400-000019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39" authorId="0" shapeId="0" xr:uid="{00000000-0006-0000-0400-00001A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H40" authorId="0" shapeId="0" xr:uid="{00000000-0006-0000-0400-00001B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  <comment ref="I40" authorId="0" shapeId="0" xr:uid="{00000000-0006-0000-0400-00001C000000}">
      <text>
        <r>
          <rPr>
            <b/>
            <sz val="8"/>
            <color indexed="81"/>
            <rFont val="Tahoma"/>
            <family val="2"/>
          </rPr>
          <t>Barrie:</t>
        </r>
        <r>
          <rPr>
            <sz val="8"/>
            <color indexed="81"/>
            <rFont val="Tahoma"/>
            <family val="2"/>
          </rPr>
          <t xml:space="preserve">
Y or leave blank
repeat skater or couple</t>
        </r>
      </text>
    </comment>
  </commentList>
</comments>
</file>

<file path=xl/sharedStrings.xml><?xml version="1.0" encoding="utf-8"?>
<sst xmlns="http://schemas.openxmlformats.org/spreadsheetml/2006/main" count="1061" uniqueCount="176">
  <si>
    <t>Team Letter</t>
  </si>
  <si>
    <t>A</t>
  </si>
  <si>
    <t>B</t>
  </si>
  <si>
    <t>C</t>
  </si>
  <si>
    <t>Region</t>
  </si>
  <si>
    <t>Judges Decision</t>
  </si>
  <si>
    <t>Team Points</t>
  </si>
  <si>
    <t>Total Raw Marks this Dance</t>
  </si>
  <si>
    <t>v</t>
  </si>
  <si>
    <t>Determination</t>
  </si>
  <si>
    <t>X</t>
  </si>
  <si>
    <t>Result</t>
  </si>
  <si>
    <t>Final Result</t>
  </si>
  <si>
    <t>1 Total raw points awarded by judges</t>
  </si>
  <si>
    <t>2 Total number of ice dancers in team</t>
  </si>
  <si>
    <t>3 Total deductions</t>
  </si>
  <si>
    <t>Adjusted points (1 + 2 - 3)</t>
  </si>
  <si>
    <t>Raw Points</t>
  </si>
  <si>
    <t>Deduction</t>
  </si>
  <si>
    <t>Deduction calculation - raw point shown only where deduction is applied.</t>
  </si>
  <si>
    <t>Junior Competition – mark sheet</t>
  </si>
  <si>
    <t>Intermediate Competition – mark sheet</t>
  </si>
  <si>
    <t>Senior Competition – mark sheet</t>
  </si>
  <si>
    <t>Points</t>
  </si>
  <si>
    <t>Place</t>
  </si>
  <si>
    <t>Overall</t>
  </si>
  <si>
    <t>Venue</t>
  </si>
  <si>
    <t>Date</t>
  </si>
  <si>
    <t>Time</t>
  </si>
  <si>
    <t>Music Control</t>
  </si>
  <si>
    <t>Tracks</t>
  </si>
  <si>
    <t>CD</t>
  </si>
  <si>
    <t>a</t>
  </si>
  <si>
    <t>b</t>
  </si>
  <si>
    <t>c</t>
  </si>
  <si>
    <t>Dance 1</t>
  </si>
  <si>
    <t>2 Sequences</t>
  </si>
  <si>
    <t>Dance 2</t>
  </si>
  <si>
    <t>1 Circuit</t>
  </si>
  <si>
    <t>Letter</t>
  </si>
  <si>
    <t>Team name</t>
  </si>
  <si>
    <t>1 Sequence</t>
  </si>
  <si>
    <t>Captain</t>
  </si>
  <si>
    <t>Couple</t>
  </si>
  <si>
    <t>Lady</t>
  </si>
  <si>
    <t>Gentleman</t>
  </si>
  <si>
    <t>repeat</t>
  </si>
  <si>
    <t>Junior 1</t>
  </si>
  <si>
    <t>skater</t>
  </si>
  <si>
    <t>couple</t>
  </si>
  <si>
    <t>Junior 2</t>
  </si>
  <si>
    <t>Intermediate 1</t>
  </si>
  <si>
    <t>Intermediate 2</t>
  </si>
  <si>
    <t>Senior 1</t>
  </si>
  <si>
    <t>Senior 2</t>
  </si>
  <si>
    <t>Dance</t>
  </si>
  <si>
    <t>Track</t>
  </si>
  <si>
    <t>Done</t>
  </si>
  <si>
    <t>A v B</t>
  </si>
  <si>
    <t>B v C</t>
  </si>
  <si>
    <t>C v A</t>
  </si>
  <si>
    <t>Master Sheet</t>
  </si>
  <si>
    <t>Junior</t>
  </si>
  <si>
    <t>Intermediate</t>
  </si>
  <si>
    <t>Senior</t>
  </si>
  <si>
    <t>Teams</t>
  </si>
  <si>
    <t>Heat</t>
  </si>
  <si>
    <t>Junior Competition</t>
  </si>
  <si>
    <t>Intermediate Competition</t>
  </si>
  <si>
    <t>Senior Competition</t>
  </si>
  <si>
    <t>3 Sequences</t>
  </si>
  <si>
    <t>2 Circuits</t>
  </si>
  <si>
    <t>Sequences</t>
  </si>
  <si>
    <t>Y</t>
  </si>
  <si>
    <r>
      <t>6</t>
    </r>
    <r>
      <rPr>
        <b/>
        <sz val="18"/>
        <rFont val="Arial"/>
        <family val="2"/>
      </rPr>
      <t xml:space="preserve"> % deduction </t>
    </r>
    <r>
      <rPr>
        <b/>
        <sz val="18"/>
        <rFont val="Webdings"/>
        <family val="1"/>
        <charset val="2"/>
      </rPr>
      <t>6</t>
    </r>
  </si>
  <si>
    <t>Team</t>
  </si>
  <si>
    <t>values</t>
  </si>
  <si>
    <t>total</t>
  </si>
  <si>
    <t>working area</t>
  </si>
  <si>
    <t xml:space="preserve">list </t>
  </si>
  <si>
    <t>points dropped</t>
  </si>
  <si>
    <t>Win = 6 points, Draw = 4 points each, Lose = 2 points</t>
  </si>
  <si>
    <t>Point Deductions Lookup Table</t>
  </si>
  <si>
    <t>Team 1</t>
  </si>
  <si>
    <t>Team 2</t>
  </si>
  <si>
    <t>Team 3</t>
  </si>
  <si>
    <t>Team Name</t>
  </si>
  <si>
    <t>Junior % Deductions</t>
  </si>
  <si>
    <t>Intermediate % Deductions</t>
  </si>
  <si>
    <t>Senior % Deductions</t>
  </si>
  <si>
    <t>Tab</t>
  </si>
  <si>
    <t>4 Agreed adjustment points (e.g. penalty, bonus)</t>
  </si>
  <si>
    <t>Referee</t>
  </si>
  <si>
    <t>Judges</t>
  </si>
  <si>
    <t>Adjusted points (1 + 2 - 3 + 4)</t>
  </si>
  <si>
    <t>Result Lookup Table</t>
  </si>
  <si>
    <t>Junior Result</t>
  </si>
  <si>
    <t>Intermediate Result</t>
  </si>
  <si>
    <t>Senior Result</t>
  </si>
  <si>
    <t>couple1</t>
  </si>
  <si>
    <t>couple2</t>
  </si>
  <si>
    <t>14 Step</t>
  </si>
  <si>
    <t>David May</t>
  </si>
  <si>
    <t>Randal Lancelyn Green</t>
  </si>
  <si>
    <t>Alex Chester</t>
  </si>
  <si>
    <t>Rhythm Blues</t>
  </si>
  <si>
    <t>Festival Quickstep</t>
  </si>
  <si>
    <t>Dance 3</t>
  </si>
  <si>
    <t>Riverside Rhumba</t>
  </si>
  <si>
    <t>Hickory Hoedown</t>
  </si>
  <si>
    <t>Ten Fox</t>
  </si>
  <si>
    <t>22 Step</t>
  </si>
  <si>
    <t>Starlight Waltz</t>
  </si>
  <si>
    <t>South</t>
  </si>
  <si>
    <t>East</t>
  </si>
  <si>
    <t>West</t>
  </si>
  <si>
    <t>South (team1)</t>
  </si>
  <si>
    <t>East (team2)</t>
  </si>
  <si>
    <t>West (team3)</t>
  </si>
  <si>
    <t>Junior 3</t>
  </si>
  <si>
    <t>Intermediate 3</t>
  </si>
  <si>
    <t>4 Agreed adjust points (e.g. penalty, bonus)</t>
  </si>
  <si>
    <t>14th September 2019</t>
  </si>
  <si>
    <t>Solihull</t>
  </si>
  <si>
    <t>4:15 - 7:45pm</t>
  </si>
  <si>
    <t>Reg Field</t>
  </si>
  <si>
    <t>Cyril Yates</t>
  </si>
  <si>
    <t>Roz Plant</t>
  </si>
  <si>
    <t>Vivienne Smith</t>
  </si>
  <si>
    <t>Elisabeth Lindsell</t>
  </si>
  <si>
    <t>David Vaughan</t>
  </si>
  <si>
    <t>Mary Murton</t>
  </si>
  <si>
    <t>Emily Lanfear</t>
  </si>
  <si>
    <t>Louise Duncton</t>
  </si>
  <si>
    <t>Deborah Byrne</t>
  </si>
  <si>
    <t>Rachel Kellas</t>
  </si>
  <si>
    <t>Tanya Ceo</t>
  </si>
  <si>
    <t>Sharon Reher</t>
  </si>
  <si>
    <t>Lucy Wilson</t>
  </si>
  <si>
    <t>Timothy Harris</t>
  </si>
  <si>
    <t>John Alderman</t>
  </si>
  <si>
    <t>Marc Peacock</t>
  </si>
  <si>
    <t>Rob Aldred</t>
  </si>
  <si>
    <t>y</t>
  </si>
  <si>
    <t>Jessica</t>
  </si>
  <si>
    <t>David Green</t>
  </si>
  <si>
    <t>Hana</t>
  </si>
  <si>
    <t>Brian</t>
  </si>
  <si>
    <t>Nicki</t>
  </si>
  <si>
    <t>Colin</t>
  </si>
  <si>
    <t>Zoe</t>
  </si>
  <si>
    <t>Patrick</t>
  </si>
  <si>
    <t>Marie-Anne</t>
  </si>
  <si>
    <t>David Payne</t>
  </si>
  <si>
    <t>Alex</t>
  </si>
  <si>
    <t>Iain</t>
  </si>
  <si>
    <t>Nico</t>
  </si>
  <si>
    <t>Barrie</t>
  </si>
  <si>
    <t>Taryn</t>
  </si>
  <si>
    <t>Thomas</t>
  </si>
  <si>
    <t>Hannah</t>
  </si>
  <si>
    <t>Jayne Jones</t>
  </si>
  <si>
    <t>Fiona Brown</t>
  </si>
  <si>
    <t>Aiden Jones</t>
  </si>
  <si>
    <t>Angela Butts</t>
  </si>
  <si>
    <t>Ben Holding</t>
  </si>
  <si>
    <t>Bethanie Marriott</t>
  </si>
  <si>
    <t>Liz Jones</t>
  </si>
  <si>
    <t>Clive Sockett</t>
  </si>
  <si>
    <t>Kat Gillibrand</t>
  </si>
  <si>
    <t>Adam Cooke</t>
  </si>
  <si>
    <t>Ian Williams</t>
  </si>
  <si>
    <t>Jane Derham</t>
  </si>
  <si>
    <t>John Ferrandine</t>
  </si>
  <si>
    <t>Mike Jones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</si>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</sst>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9" x14ac:knownFonts="1"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sz val="12"/>
      <name val="Tahoma"/>
      <family val="2"/>
    </font>
    <font>
      <sz val="14"/>
      <color indexed="12"/>
      <name val="Tahoma"/>
      <family val="2"/>
    </font>
    <font>
      <b/>
      <sz val="14"/>
      <color indexed="14"/>
      <name val="Tahoma"/>
      <family val="2"/>
    </font>
    <font>
      <sz val="12"/>
      <color indexed="14"/>
      <name val="Arial"/>
      <family val="2"/>
    </font>
    <font>
      <sz val="14"/>
      <color indexed="14"/>
      <name val="Tahoma"/>
      <family val="2"/>
    </font>
    <font>
      <sz val="12"/>
      <color indexed="12"/>
      <name val="Arial"/>
      <family val="2"/>
    </font>
    <font>
      <b/>
      <sz val="18"/>
      <color indexed="14"/>
      <name val="Arial"/>
      <family val="2"/>
    </font>
    <font>
      <sz val="10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14"/>
      <name val="Tahoma"/>
      <family val="2"/>
    </font>
    <font>
      <sz val="10"/>
      <name val="Arial"/>
      <family val="2"/>
    </font>
    <font>
      <b/>
      <sz val="20"/>
      <color indexed="12"/>
      <name val="Tahoma"/>
      <family val="2"/>
    </font>
    <font>
      <sz val="10"/>
      <color indexed="12"/>
      <name val="Arial"/>
      <family val="2"/>
    </font>
    <font>
      <b/>
      <sz val="20"/>
      <name val="Tahoma"/>
      <family val="2"/>
    </font>
    <font>
      <sz val="10"/>
      <name val="Arial"/>
      <family val="2"/>
    </font>
    <font>
      <sz val="14"/>
      <color indexed="9"/>
      <name val="Tahoma"/>
      <family val="2"/>
    </font>
    <font>
      <sz val="20"/>
      <name val="Arial"/>
      <family val="2"/>
    </font>
    <font>
      <b/>
      <sz val="18"/>
      <name val="Tahoma"/>
      <family val="2"/>
    </font>
    <font>
      <sz val="18"/>
      <name val="Arial"/>
      <family val="2"/>
    </font>
    <font>
      <sz val="18"/>
      <name val="Tahoma"/>
      <family val="2"/>
    </font>
    <font>
      <b/>
      <sz val="18"/>
      <name val="Webdings"/>
      <family val="1"/>
      <charset val="2"/>
    </font>
    <font>
      <sz val="10"/>
      <name val="Arial"/>
      <family val="2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4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b/>
      <sz val="18"/>
      <color rgb="FFFF3399"/>
      <name val="Arial"/>
      <family val="2"/>
    </font>
    <font>
      <sz val="10"/>
      <color rgb="FFFF339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ashDot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483">
    <xf numFmtId="0" fontId="0" fillId="0" borderId="0" xfId="0"/>
    <xf numFmtId="0" fontId="8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23" fillId="0" borderId="22" xfId="0" applyFont="1" applyBorder="1" applyAlignment="1">
      <alignment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26" xfId="0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23" fillId="0" borderId="16" xfId="0" applyFont="1" applyBorder="1" applyAlignment="1">
      <alignment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 vertical="center"/>
    </xf>
    <xf numFmtId="164" fontId="23" fillId="4" borderId="25" xfId="0" applyNumberFormat="1" applyFont="1" applyFill="1" applyBorder="1" applyAlignment="1">
      <alignment horizontal="center" vertical="center"/>
    </xf>
    <xf numFmtId="0" fontId="23" fillId="4" borderId="27" xfId="0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vertical="center"/>
    </xf>
    <xf numFmtId="0" fontId="9" fillId="0" borderId="16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30" xfId="1" applyFont="1" applyBorder="1" applyAlignment="1">
      <alignment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36" fillId="0" borderId="0" xfId="1" applyFont="1" applyAlignment="1" applyProtection="1">
      <alignment horizontal="left" vertical="center"/>
    </xf>
    <xf numFmtId="0" fontId="37" fillId="0" borderId="0" xfId="1" applyFont="1" applyAlignment="1" applyProtection="1">
      <alignment vertical="center"/>
    </xf>
    <xf numFmtId="0" fontId="38" fillId="0" borderId="0" xfId="1" applyFont="1" applyAlignment="1" applyProtection="1">
      <alignment vertical="center"/>
    </xf>
    <xf numFmtId="0" fontId="36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8" fillId="0" borderId="31" xfId="1" applyFont="1" applyBorder="1" applyAlignment="1" applyProtection="1">
      <alignment vertical="center"/>
    </xf>
    <xf numFmtId="0" fontId="8" fillId="0" borderId="2" xfId="1" applyFont="1" applyBorder="1" applyAlignment="1" applyProtection="1">
      <alignment vertical="center"/>
    </xf>
    <xf numFmtId="0" fontId="9" fillId="0" borderId="2" xfId="1" applyFont="1" applyBorder="1" applyAlignment="1" applyProtection="1">
      <alignment horizontal="left" vertical="center"/>
    </xf>
    <xf numFmtId="0" fontId="9" fillId="0" borderId="32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right" vertical="center"/>
    </xf>
    <xf numFmtId="0" fontId="15" fillId="0" borderId="33" xfId="1" applyFont="1" applyBorder="1" applyAlignment="1" applyProtection="1">
      <alignment horizontal="left" vertical="center"/>
    </xf>
    <xf numFmtId="0" fontId="15" fillId="0" borderId="33" xfId="1" applyFont="1" applyBorder="1" applyAlignment="1" applyProtection="1">
      <alignment vertical="center"/>
    </xf>
    <xf numFmtId="0" fontId="9" fillId="0" borderId="34" xfId="1" applyFont="1" applyBorder="1" applyAlignme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9" fillId="5" borderId="14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5" borderId="2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34" fillId="0" borderId="0" xfId="1" applyFont="1" applyBorder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11" fillId="0" borderId="35" xfId="1" applyFont="1" applyBorder="1" applyAlignment="1" applyProtection="1">
      <alignment vertical="center"/>
    </xf>
    <xf numFmtId="0" fontId="11" fillId="0" borderId="35" xfId="1" applyFont="1" applyBorder="1" applyAlignment="1" applyProtection="1">
      <alignment horizontal="center" vertical="center"/>
    </xf>
    <xf numFmtId="0" fontId="12" fillId="0" borderId="33" xfId="1" applyFont="1" applyBorder="1" applyAlignment="1" applyProtection="1">
      <alignment horizontal="left" vertical="center"/>
    </xf>
    <xf numFmtId="0" fontId="12" fillId="0" borderId="33" xfId="1" applyFont="1" applyBorder="1" applyAlignment="1" applyProtection="1">
      <alignment vertical="center"/>
    </xf>
    <xf numFmtId="0" fontId="9" fillId="0" borderId="33" xfId="1" applyFont="1" applyBorder="1" applyAlignment="1" applyProtection="1">
      <alignment horizontal="left" vertical="center"/>
    </xf>
    <xf numFmtId="0" fontId="9" fillId="0" borderId="33" xfId="1" applyFont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vertical="center"/>
    </xf>
    <xf numFmtId="164" fontId="40" fillId="0" borderId="0" xfId="0" applyNumberFormat="1" applyFont="1" applyAlignment="1">
      <alignment vertical="center"/>
    </xf>
    <xf numFmtId="0" fontId="2" fillId="0" borderId="0" xfId="1" applyFont="1" applyBorder="1" applyAlignment="1">
      <alignment vertical="center"/>
    </xf>
    <xf numFmtId="0" fontId="37" fillId="0" borderId="0" xfId="1" applyFont="1" applyBorder="1" applyAlignment="1">
      <alignment vertical="center"/>
    </xf>
    <xf numFmtId="0" fontId="37" fillId="0" borderId="0" xfId="1" applyFont="1" applyAlignment="1">
      <alignment vertical="center"/>
    </xf>
    <xf numFmtId="0" fontId="37" fillId="0" borderId="0" xfId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15" fillId="0" borderId="51" xfId="1" applyFont="1" applyBorder="1" applyAlignment="1">
      <alignment horizontal="left" vertical="center"/>
    </xf>
    <xf numFmtId="0" fontId="15" fillId="0" borderId="33" xfId="1" applyFont="1" applyBorder="1" applyAlignment="1">
      <alignment vertical="center"/>
    </xf>
    <xf numFmtId="0" fontId="15" fillId="0" borderId="34" xfId="1" applyFont="1" applyBorder="1" applyAlignment="1">
      <alignment vertical="center"/>
    </xf>
    <xf numFmtId="0" fontId="12" fillId="0" borderId="51" xfId="1" applyFont="1" applyBorder="1" applyAlignment="1">
      <alignment horizontal="left" vertical="center"/>
    </xf>
    <xf numFmtId="0" fontId="12" fillId="0" borderId="33" xfId="1" applyFont="1" applyBorder="1" applyAlignment="1">
      <alignment vertical="center"/>
    </xf>
    <xf numFmtId="0" fontId="12" fillId="0" borderId="34" xfId="1" applyFont="1" applyBorder="1" applyAlignment="1">
      <alignment vertical="center"/>
    </xf>
    <xf numFmtId="0" fontId="9" fillId="0" borderId="51" xfId="1" applyFont="1" applyBorder="1" applyAlignment="1">
      <alignment horizontal="left" vertical="center"/>
    </xf>
    <xf numFmtId="0" fontId="9" fillId="0" borderId="33" xfId="1" applyFont="1" applyBorder="1" applyAlignment="1">
      <alignment vertical="center"/>
    </xf>
    <xf numFmtId="0" fontId="9" fillId="0" borderId="34" xfId="1" applyFont="1" applyBorder="1" applyAlignment="1">
      <alignment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42" fillId="0" borderId="0" xfId="1" applyFont="1" applyBorder="1" applyAlignment="1" applyProtection="1">
      <alignment vertical="center"/>
    </xf>
    <xf numFmtId="0" fontId="9" fillId="0" borderId="10" xfId="1" applyFont="1" applyBorder="1" applyAlignment="1" applyProtection="1">
      <alignment vertical="center"/>
    </xf>
    <xf numFmtId="0" fontId="11" fillId="0" borderId="52" xfId="1" applyFont="1" applyBorder="1" applyAlignment="1" applyProtection="1">
      <alignment vertical="center"/>
    </xf>
    <xf numFmtId="0" fontId="11" fillId="0" borderId="10" xfId="1" applyFont="1" applyBorder="1" applyAlignment="1" applyProtection="1">
      <alignment vertical="center"/>
    </xf>
    <xf numFmtId="0" fontId="9" fillId="0" borderId="52" xfId="1" applyFont="1" applyBorder="1" applyAlignment="1" applyProtection="1">
      <alignment vertical="center"/>
    </xf>
    <xf numFmtId="0" fontId="41" fillId="0" borderId="52" xfId="1" applyFont="1" applyBorder="1" applyAlignment="1" applyProtection="1">
      <alignment horizontal="right" vertical="center"/>
    </xf>
    <xf numFmtId="0" fontId="41" fillId="0" borderId="53" xfId="1" applyFont="1" applyBorder="1" applyAlignment="1" applyProtection="1">
      <alignment horizontal="right" vertical="center"/>
    </xf>
    <xf numFmtId="0" fontId="42" fillId="0" borderId="54" xfId="1" applyFont="1" applyBorder="1" applyAlignment="1" applyProtection="1">
      <alignment vertical="center"/>
    </xf>
    <xf numFmtId="0" fontId="11" fillId="0" borderId="55" xfId="1" applyFont="1" applyBorder="1" applyAlignment="1" applyProtection="1">
      <alignment vertical="center"/>
    </xf>
    <xf numFmtId="0" fontId="9" fillId="0" borderId="19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9" fillId="0" borderId="45" xfId="1" applyFont="1" applyBorder="1" applyAlignment="1" applyProtection="1">
      <alignment horizontal="center" vertical="center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 wrapText="1"/>
    </xf>
    <xf numFmtId="0" fontId="37" fillId="4" borderId="0" xfId="1" applyFont="1" applyFill="1" applyBorder="1" applyAlignment="1">
      <alignment horizontal="left" vertical="center"/>
    </xf>
    <xf numFmtId="0" fontId="37" fillId="4" borderId="0" xfId="1" applyFont="1" applyFill="1" applyAlignment="1">
      <alignment vertical="center"/>
    </xf>
    <xf numFmtId="0" fontId="9" fillId="4" borderId="0" xfId="1" applyFont="1" applyFill="1" applyBorder="1" applyAlignment="1">
      <alignment horizontal="left" vertical="center"/>
    </xf>
    <xf numFmtId="0" fontId="9" fillId="4" borderId="0" xfId="1" applyFont="1" applyFill="1" applyAlignment="1">
      <alignment vertical="center"/>
    </xf>
    <xf numFmtId="0" fontId="9" fillId="4" borderId="0" xfId="1" applyFont="1" applyFill="1" applyBorder="1" applyAlignment="1">
      <alignment vertical="center"/>
    </xf>
    <xf numFmtId="0" fontId="9" fillId="2" borderId="17" xfId="1" applyFont="1" applyFill="1" applyBorder="1" applyAlignment="1" applyProtection="1">
      <alignment horizontal="center" vertical="center"/>
      <protection locked="0"/>
    </xf>
    <xf numFmtId="0" fontId="9" fillId="4" borderId="58" xfId="1" applyFont="1" applyFill="1" applyBorder="1" applyAlignment="1" applyProtection="1">
      <alignment horizontal="center" vertical="center"/>
    </xf>
    <xf numFmtId="0" fontId="9" fillId="4" borderId="59" xfId="1" applyFont="1" applyFill="1" applyBorder="1" applyAlignment="1" applyProtection="1">
      <alignment horizontal="center" vertical="center"/>
    </xf>
    <xf numFmtId="164" fontId="3" fillId="6" borderId="16" xfId="0" applyNumberFormat="1" applyFont="1" applyFill="1" applyBorder="1" applyAlignment="1" applyProtection="1">
      <alignment horizontal="center" vertical="center"/>
      <protection locked="0"/>
    </xf>
    <xf numFmtId="164" fontId="3" fillId="6" borderId="17" xfId="0" applyNumberFormat="1" applyFont="1" applyFill="1" applyBorder="1" applyAlignment="1" applyProtection="1">
      <alignment horizontal="center" vertical="center"/>
      <protection locked="0"/>
    </xf>
    <xf numFmtId="164" fontId="3" fillId="6" borderId="18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46" fillId="0" borderId="0" xfId="1" applyFont="1" applyAlignment="1" applyProtection="1">
      <alignment vertical="center"/>
    </xf>
    <xf numFmtId="0" fontId="47" fillId="0" borderId="0" xfId="1" applyFont="1" applyBorder="1" applyAlignment="1" applyProtection="1">
      <alignment vertical="center"/>
    </xf>
    <xf numFmtId="0" fontId="46" fillId="0" borderId="0" xfId="1" applyFont="1" applyBorder="1" applyAlignment="1" applyProtection="1">
      <alignment vertical="center"/>
    </xf>
    <xf numFmtId="0" fontId="46" fillId="0" borderId="0" xfId="1" applyFont="1" applyBorder="1" applyAlignment="1" applyProtection="1">
      <alignment horizontal="center" vertical="center"/>
    </xf>
    <xf numFmtId="0" fontId="46" fillId="0" borderId="0" xfId="1" applyFont="1" applyFill="1" applyBorder="1" applyAlignment="1" applyProtection="1">
      <alignment vertical="center"/>
    </xf>
    <xf numFmtId="0" fontId="46" fillId="2" borderId="0" xfId="1" applyFont="1" applyFill="1" applyBorder="1" applyAlignment="1" applyProtection="1">
      <alignment vertical="center"/>
      <protection locked="0"/>
    </xf>
    <xf numFmtId="0" fontId="48" fillId="0" borderId="0" xfId="1" applyFont="1" applyBorder="1" applyAlignment="1" applyProtection="1">
      <alignment horizontal="center" vertical="center"/>
    </xf>
    <xf numFmtId="0" fontId="48" fillId="0" borderId="0" xfId="1" applyFont="1" applyBorder="1" applyAlignment="1" applyProtection="1">
      <alignment vertical="center"/>
    </xf>
    <xf numFmtId="0" fontId="49" fillId="0" borderId="0" xfId="1" applyFont="1" applyFill="1" applyBorder="1" applyAlignment="1" applyProtection="1">
      <alignment vertical="center"/>
    </xf>
    <xf numFmtId="0" fontId="47" fillId="0" borderId="0" xfId="1" applyFont="1" applyBorder="1" applyAlignment="1" applyProtection="1">
      <alignment horizontal="center" vertical="center"/>
    </xf>
    <xf numFmtId="0" fontId="46" fillId="0" borderId="0" xfId="1" applyFont="1" applyBorder="1" applyAlignment="1" applyProtection="1">
      <alignment horizontal="left" vertical="center"/>
    </xf>
    <xf numFmtId="0" fontId="50" fillId="0" borderId="0" xfId="1" applyFont="1" applyBorder="1" applyAlignment="1" applyProtection="1">
      <alignment horizontal="center" vertical="center"/>
    </xf>
    <xf numFmtId="0" fontId="46" fillId="2" borderId="0" xfId="1" applyFont="1" applyFill="1" applyBorder="1" applyAlignment="1" applyProtection="1">
      <alignment horizontal="center" vertical="center"/>
      <protection locked="0"/>
    </xf>
    <xf numFmtId="0" fontId="51" fillId="0" borderId="0" xfId="1" applyFont="1" applyAlignment="1" applyProtection="1">
      <alignment vertical="center"/>
    </xf>
    <xf numFmtId="0" fontId="52" fillId="0" borderId="0" xfId="1" applyFont="1" applyFill="1" applyBorder="1" applyAlignment="1" applyProtection="1">
      <alignment vertical="center"/>
    </xf>
    <xf numFmtId="0" fontId="48" fillId="0" borderId="0" xfId="1" applyFont="1" applyAlignment="1" applyProtection="1">
      <alignment vertical="center"/>
    </xf>
    <xf numFmtId="0" fontId="47" fillId="0" borderId="0" xfId="1" applyFont="1" applyFill="1" applyBorder="1" applyAlignment="1" applyProtection="1">
      <alignment vertical="center"/>
    </xf>
    <xf numFmtId="0" fontId="53" fillId="0" borderId="0" xfId="1" applyFont="1" applyBorder="1" applyAlignment="1" applyProtection="1">
      <alignment vertical="center"/>
    </xf>
    <xf numFmtId="0" fontId="53" fillId="0" borderId="0" xfId="1" applyFont="1" applyAlignment="1" applyProtection="1">
      <alignment vertical="center"/>
    </xf>
    <xf numFmtId="0" fontId="54" fillId="0" borderId="0" xfId="1" applyFont="1" applyAlignment="1" applyProtection="1">
      <alignment horizontal="center" vertical="center"/>
    </xf>
    <xf numFmtId="0" fontId="53" fillId="0" borderId="0" xfId="1" applyFont="1" applyAlignment="1" applyProtection="1">
      <alignment horizontal="center" vertical="center"/>
    </xf>
    <xf numFmtId="0" fontId="47" fillId="0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49" fontId="6" fillId="2" borderId="0" xfId="1" applyNumberFormat="1" applyFont="1" applyFill="1" applyBorder="1" applyAlignment="1" applyProtection="1">
      <alignment horizontal="left" vertical="center"/>
      <protection locked="0"/>
    </xf>
    <xf numFmtId="20" fontId="6" fillId="2" borderId="0" xfId="1" applyNumberFormat="1" applyFont="1" applyFill="1" applyBorder="1" applyAlignment="1" applyProtection="1">
      <alignment vertical="center"/>
      <protection locked="0"/>
    </xf>
    <xf numFmtId="49" fontId="6" fillId="2" borderId="0" xfId="1" applyNumberFormat="1" applyFont="1" applyFill="1" applyBorder="1" applyAlignment="1" applyProtection="1">
      <alignment vertical="center"/>
      <protection locked="0"/>
    </xf>
    <xf numFmtId="0" fontId="9" fillId="0" borderId="0" xfId="1" applyFont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1" fillId="0" borderId="0" xfId="1" applyFont="1" applyBorder="1" applyAlignment="1" applyProtection="1">
      <alignment vertical="center"/>
    </xf>
    <xf numFmtId="0" fontId="37" fillId="0" borderId="0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left" vertical="center"/>
    </xf>
    <xf numFmtId="0" fontId="37" fillId="0" borderId="0" xfId="1" applyFont="1" applyFill="1" applyAlignment="1">
      <alignment vertical="center"/>
    </xf>
    <xf numFmtId="164" fontId="3" fillId="6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57" fillId="0" borderId="5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45" fillId="0" borderId="0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1" applyFont="1" applyBorder="1" applyAlignment="1" applyProtection="1">
      <alignment horizontal="center" vertical="center"/>
    </xf>
    <xf numFmtId="0" fontId="13" fillId="0" borderId="51" xfId="1" applyFont="1" applyBorder="1" applyAlignment="1" applyProtection="1">
      <alignment vertical="center"/>
    </xf>
    <xf numFmtId="0" fontId="14" fillId="0" borderId="33" xfId="1" applyFont="1" applyBorder="1" applyAlignment="1" applyProtection="1">
      <alignment vertical="center"/>
    </xf>
    <xf numFmtId="0" fontId="9" fillId="2" borderId="46" xfId="1" applyFont="1" applyFill="1" applyBorder="1" applyAlignment="1" applyProtection="1">
      <alignment horizontal="left" vertical="center"/>
      <protection locked="0"/>
    </xf>
    <xf numFmtId="0" fontId="0" fillId="2" borderId="64" xfId="0" applyFill="1" applyBorder="1" applyAlignment="1" applyProtection="1">
      <alignment vertical="center"/>
      <protection locked="0"/>
    </xf>
    <xf numFmtId="0" fontId="9" fillId="2" borderId="31" xfId="1" applyFont="1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10" fillId="0" borderId="51" xfId="1" applyFont="1" applyBorder="1" applyAlignment="1" applyProtection="1">
      <alignment vertical="center"/>
    </xf>
    <xf numFmtId="0" fontId="16" fillId="0" borderId="33" xfId="1" applyFont="1" applyBorder="1" applyAlignment="1" applyProtection="1">
      <alignment vertical="center"/>
    </xf>
    <xf numFmtId="0" fontId="9" fillId="0" borderId="31" xfId="1" applyFont="1" applyBorder="1" applyAlignment="1" applyProtection="1">
      <alignment horizontal="left" vertical="center"/>
    </xf>
    <xf numFmtId="0" fontId="7" fillId="0" borderId="32" xfId="1" applyFont="1" applyBorder="1" applyAlignment="1" applyProtection="1">
      <alignment vertical="center"/>
    </xf>
    <xf numFmtId="0" fontId="7" fillId="0" borderId="17" xfId="1" applyFont="1" applyBorder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9" fillId="2" borderId="31" xfId="1" applyFont="1" applyFill="1" applyBorder="1" applyAlignment="1" applyProtection="1">
      <alignment vertical="center"/>
      <protection locked="0"/>
    </xf>
    <xf numFmtId="0" fontId="7" fillId="2" borderId="32" xfId="1" applyFill="1" applyBorder="1" applyAlignment="1" applyProtection="1">
      <alignment vertical="center"/>
      <protection locked="0"/>
    </xf>
    <xf numFmtId="0" fontId="7" fillId="2" borderId="17" xfId="1" applyFill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8" fillId="0" borderId="51" xfId="1" applyFont="1" applyBorder="1" applyAlignment="1" applyProtection="1">
      <alignment vertical="center"/>
    </xf>
    <xf numFmtId="0" fontId="7" fillId="0" borderId="33" xfId="1" applyFont="1" applyBorder="1" applyAlignment="1" applyProtection="1">
      <alignment vertical="center"/>
    </xf>
    <xf numFmtId="0" fontId="9" fillId="0" borderId="62" xfId="1" applyFont="1" applyBorder="1" applyAlignment="1" applyProtection="1">
      <alignment horizontal="center" vertical="center"/>
    </xf>
    <xf numFmtId="0" fontId="9" fillId="0" borderId="49" xfId="1" applyFont="1" applyBorder="1" applyAlignment="1" applyProtection="1">
      <alignment horizontal="center" vertical="center"/>
    </xf>
    <xf numFmtId="0" fontId="9" fillId="0" borderId="63" xfId="1" applyFont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vertical="center"/>
      <protection locked="0"/>
    </xf>
    <xf numFmtId="0" fontId="9" fillId="2" borderId="47" xfId="1" applyFont="1" applyFill="1" applyBorder="1" applyAlignment="1" applyProtection="1">
      <alignment horizontal="left" vertical="center"/>
      <protection locked="0"/>
    </xf>
    <xf numFmtId="0" fontId="0" fillId="2" borderId="65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40" fillId="0" borderId="64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57" fillId="0" borderId="66" xfId="0" applyFont="1" applyFill="1" applyBorder="1" applyAlignment="1">
      <alignment vertical="center" wrapText="1"/>
    </xf>
    <xf numFmtId="0" fontId="58" fillId="0" borderId="64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39" fillId="0" borderId="6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51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66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17" fillId="0" borderId="66" xfId="0" applyFont="1" applyFill="1" applyBorder="1" applyAlignment="1" applyProtection="1">
      <alignment vertical="center" wrapText="1"/>
    </xf>
    <xf numFmtId="0" fontId="40" fillId="0" borderId="64" xfId="0" applyFont="1" applyBorder="1" applyAlignment="1" applyProtection="1">
      <alignment vertical="center"/>
    </xf>
    <xf numFmtId="0" fontId="40" fillId="0" borderId="29" xfId="0" applyFont="1" applyBorder="1" applyAlignment="1" applyProtection="1">
      <alignment vertical="center"/>
    </xf>
    <xf numFmtId="0" fontId="2" fillId="0" borderId="53" xfId="0" applyFont="1" applyBorder="1" applyAlignment="1">
      <alignment vertical="center" wrapText="1"/>
    </xf>
    <xf numFmtId="0" fontId="37" fillId="0" borderId="54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57" fillId="0" borderId="66" xfId="0" applyFont="1" applyFill="1" applyBorder="1" applyAlignment="1" applyProtection="1">
      <alignment vertical="center" wrapText="1"/>
    </xf>
    <xf numFmtId="0" fontId="58" fillId="0" borderId="64" xfId="0" applyFont="1" applyBorder="1" applyAlignment="1" applyProtection="1">
      <alignment vertical="center"/>
    </xf>
    <xf numFmtId="0" fontId="58" fillId="0" borderId="29" xfId="0" applyFont="1" applyBorder="1" applyAlignment="1" applyProtection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19" fillId="0" borderId="66" xfId="0" applyFont="1" applyFill="1" applyBorder="1" applyAlignment="1" applyProtection="1">
      <alignment vertical="center" wrapText="1"/>
    </xf>
    <xf numFmtId="0" fontId="19" fillId="0" borderId="64" xfId="0" applyFont="1" applyFill="1" applyBorder="1" applyAlignment="1" applyProtection="1">
      <alignment vertical="center" wrapText="1"/>
    </xf>
    <xf numFmtId="0" fontId="19" fillId="0" borderId="29" xfId="0" applyFont="1" applyFill="1" applyBorder="1" applyAlignment="1" applyProtection="1">
      <alignment vertical="center" wrapText="1"/>
    </xf>
    <xf numFmtId="0" fontId="55" fillId="0" borderId="66" xfId="0" applyFont="1" applyFill="1" applyBorder="1" applyAlignment="1" applyProtection="1">
      <alignment vertical="center" wrapText="1"/>
    </xf>
    <xf numFmtId="0" fontId="56" fillId="0" borderId="64" xfId="0" applyFont="1" applyFill="1" applyBorder="1" applyAlignment="1" applyProtection="1">
      <alignment vertical="center" wrapText="1"/>
    </xf>
    <xf numFmtId="0" fontId="56" fillId="0" borderId="29" xfId="0" applyFont="1" applyFill="1" applyBorder="1" applyAlignment="1" applyProtection="1">
      <alignment vertical="center" wrapText="1"/>
    </xf>
    <xf numFmtId="0" fontId="55" fillId="0" borderId="51" xfId="0" applyFont="1" applyBorder="1" applyAlignment="1">
      <alignment horizontal="left" vertical="center"/>
    </xf>
    <xf numFmtId="0" fontId="55" fillId="0" borderId="33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2" fillId="0" borderId="6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9" fillId="0" borderId="36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5" fillId="0" borderId="62" xfId="0" applyFont="1" applyFill="1" applyBorder="1" applyAlignment="1">
      <alignment vertical="center" wrapText="1"/>
    </xf>
    <xf numFmtId="0" fontId="56" fillId="0" borderId="49" xfId="0" applyFont="1" applyFill="1" applyBorder="1" applyAlignment="1">
      <alignment vertical="center" wrapText="1"/>
    </xf>
    <xf numFmtId="0" fontId="56" fillId="0" borderId="6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3" borderId="63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3" fillId="3" borderId="63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" borderId="62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0" fontId="3" fillId="3" borderId="62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2" fillId="0" borderId="66" xfId="0" applyFont="1" applyFill="1" applyBorder="1" applyAlignment="1" applyProtection="1">
      <alignment vertical="center" wrapText="1"/>
    </xf>
    <xf numFmtId="0" fontId="0" fillId="0" borderId="64" xfId="0" applyFill="1" applyBorder="1" applyAlignment="1" applyProtection="1">
      <alignment vertical="center" wrapText="1"/>
    </xf>
    <xf numFmtId="0" fontId="0" fillId="0" borderId="29" xfId="0" applyFill="1" applyBorder="1" applyAlignment="1" applyProtection="1">
      <alignment vertical="center" wrapText="1"/>
    </xf>
    <xf numFmtId="0" fontId="23" fillId="0" borderId="66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9" fillId="0" borderId="69" xfId="1" applyFont="1" applyFill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64" xfId="0" applyFont="1" applyFill="1" applyBorder="1" applyAlignment="1" applyProtection="1">
      <alignment vertical="center" wrapText="1"/>
    </xf>
    <xf numFmtId="0" fontId="20" fillId="0" borderId="29" xfId="0" applyFont="1" applyFill="1" applyBorder="1" applyAlignment="1" applyProtection="1">
      <alignment vertical="center" wrapText="1"/>
    </xf>
  </cellXfs>
  <cellStyles count="2">
    <cellStyle name="Normal" xfId="0" builtinId="0"/>
    <cellStyle name="Normal_RIDL final team and music sheet" xfId="1" xr:uid="{00000000-0005-0000-0000-000001000000}"/>
  </cellStyles>
  <dxfs count="64"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opLeftCell="A14" workbookViewId="0">
      <selection activeCell="B36" sqref="B36"/>
    </sheetView>
  </sheetViews>
  <sheetFormatPr defaultColWidth="11.42578125" defaultRowHeight="15" x14ac:dyDescent="0.2"/>
  <cols>
    <col min="1" max="1" width="12.85546875" style="266" customWidth="1"/>
    <col min="2" max="2" width="28" style="266" bestFit="1" customWidth="1"/>
    <col min="3" max="3" width="6.7109375" style="268" customWidth="1"/>
    <col min="4" max="6" width="6.7109375" style="266" customWidth="1"/>
    <col min="7" max="7" width="18.28515625" style="266" bestFit="1" customWidth="1"/>
    <col min="8" max="8" width="26" style="266" customWidth="1"/>
    <col min="9" max="9" width="15.42578125" style="266" customWidth="1"/>
    <col min="10" max="16384" width="11.42578125" style="266"/>
  </cols>
  <sheetData>
    <row r="1" spans="1:8" s="248" customFormat="1" ht="20.100000000000001" customHeight="1" x14ac:dyDescent="0.2">
      <c r="A1" s="311" t="s">
        <v>61</v>
      </c>
      <c r="B1" s="312"/>
      <c r="C1" s="312"/>
      <c r="D1" s="312"/>
      <c r="E1" s="312"/>
      <c r="F1" s="312"/>
      <c r="G1" s="312"/>
    </row>
    <row r="2" spans="1:8" s="248" customFormat="1" ht="20.100000000000001" customHeight="1" x14ac:dyDescent="0.2">
      <c r="A2" s="249"/>
      <c r="B2" s="250"/>
      <c r="C2" s="251"/>
      <c r="D2" s="250"/>
      <c r="E2" s="250"/>
      <c r="F2" s="250"/>
      <c r="G2" s="252"/>
    </row>
    <row r="3" spans="1:8" s="248" customFormat="1" ht="20.100000000000001" customHeight="1" x14ac:dyDescent="0.2">
      <c r="A3" s="249" t="s">
        <v>26</v>
      </c>
      <c r="B3" s="271" t="s">
        <v>123</v>
      </c>
      <c r="C3" s="254"/>
      <c r="D3" s="255"/>
      <c r="E3" s="255"/>
      <c r="F3" s="255"/>
      <c r="G3" s="250"/>
    </row>
    <row r="4" spans="1:8" s="248" customFormat="1" ht="20.100000000000001" customHeight="1" x14ac:dyDescent="0.2">
      <c r="A4" s="249" t="s">
        <v>27</v>
      </c>
      <c r="B4" s="272" t="s">
        <v>122</v>
      </c>
      <c r="C4" s="254"/>
      <c r="D4" s="255"/>
      <c r="E4" s="255"/>
      <c r="F4" s="255"/>
      <c r="G4" s="250"/>
    </row>
    <row r="5" spans="1:8" s="248" customFormat="1" ht="20.100000000000001" customHeight="1" x14ac:dyDescent="0.2">
      <c r="A5" s="249" t="s">
        <v>28</v>
      </c>
      <c r="B5" s="273" t="s">
        <v>124</v>
      </c>
      <c r="C5" s="254"/>
      <c r="D5" s="255"/>
      <c r="E5" s="255"/>
      <c r="F5" s="255"/>
      <c r="G5" s="250"/>
    </row>
    <row r="6" spans="1:8" s="248" customFormat="1" ht="20.100000000000001" customHeight="1" x14ac:dyDescent="0.2">
      <c r="A6" s="249"/>
      <c r="B6" s="250"/>
      <c r="C6" s="313" t="s">
        <v>29</v>
      </c>
      <c r="D6" s="312"/>
      <c r="E6" s="312"/>
      <c r="F6" s="312"/>
      <c r="G6" s="312"/>
    </row>
    <row r="7" spans="1:8" s="248" customFormat="1" ht="20.100000000000001" customHeight="1" x14ac:dyDescent="0.2">
      <c r="A7" s="256" t="s">
        <v>67</v>
      </c>
      <c r="B7" s="250"/>
      <c r="C7" s="251"/>
      <c r="D7" s="250"/>
      <c r="E7" s="257" t="s">
        <v>30</v>
      </c>
      <c r="F7" s="250"/>
      <c r="G7" s="257" t="s">
        <v>72</v>
      </c>
    </row>
    <row r="8" spans="1:8" s="248" customFormat="1" ht="20.100000000000001" customHeight="1" x14ac:dyDescent="0.2">
      <c r="A8" s="249"/>
      <c r="B8" s="258"/>
      <c r="C8" s="257" t="s">
        <v>31</v>
      </c>
      <c r="D8" s="259" t="s">
        <v>32</v>
      </c>
      <c r="E8" s="259" t="s">
        <v>33</v>
      </c>
      <c r="F8" s="259" t="s">
        <v>34</v>
      </c>
      <c r="G8" s="250"/>
    </row>
    <row r="9" spans="1:8" s="248" customFormat="1" ht="20.100000000000001" customHeight="1" x14ac:dyDescent="0.2">
      <c r="A9" s="249" t="s">
        <v>35</v>
      </c>
      <c r="B9" s="271" t="s">
        <v>105</v>
      </c>
      <c r="C9" s="260"/>
      <c r="D9" s="260"/>
      <c r="E9" s="260"/>
      <c r="F9" s="260"/>
      <c r="G9" s="253" t="s">
        <v>36</v>
      </c>
      <c r="H9" s="261" t="s">
        <v>41</v>
      </c>
    </row>
    <row r="10" spans="1:8" s="248" customFormat="1" ht="20.100000000000001" customHeight="1" x14ac:dyDescent="0.2">
      <c r="A10" s="249" t="s">
        <v>37</v>
      </c>
      <c r="B10" s="271" t="s">
        <v>106</v>
      </c>
      <c r="C10" s="260"/>
      <c r="D10" s="260"/>
      <c r="E10" s="260"/>
      <c r="F10" s="260"/>
      <c r="G10" s="253" t="s">
        <v>36</v>
      </c>
      <c r="H10" s="261" t="s">
        <v>36</v>
      </c>
    </row>
    <row r="11" spans="1:8" s="248" customFormat="1" ht="20.100000000000001" customHeight="1" x14ac:dyDescent="0.2">
      <c r="A11" s="281" t="s">
        <v>107</v>
      </c>
      <c r="B11" s="271" t="s">
        <v>108</v>
      </c>
      <c r="C11" s="260"/>
      <c r="D11" s="260"/>
      <c r="E11" s="260"/>
      <c r="F11" s="260"/>
      <c r="G11" s="253" t="s">
        <v>36</v>
      </c>
      <c r="H11" s="261" t="s">
        <v>70</v>
      </c>
    </row>
    <row r="12" spans="1:8" s="248" customFormat="1" ht="20.100000000000001" customHeight="1" x14ac:dyDescent="0.2">
      <c r="A12" s="250"/>
      <c r="B12" s="250"/>
      <c r="C12" s="251"/>
      <c r="D12" s="250"/>
      <c r="E12" s="250"/>
      <c r="F12" s="250"/>
      <c r="G12" s="250"/>
      <c r="H12" s="261" t="s">
        <v>38</v>
      </c>
    </row>
    <row r="13" spans="1:8" s="248" customFormat="1" ht="20.100000000000001" customHeight="1" x14ac:dyDescent="0.2">
      <c r="A13" s="250"/>
      <c r="B13" s="250"/>
      <c r="C13" s="251"/>
      <c r="D13" s="250"/>
      <c r="E13" s="250"/>
      <c r="F13" s="250"/>
      <c r="G13" s="250"/>
      <c r="H13" s="261" t="s">
        <v>71</v>
      </c>
    </row>
    <row r="14" spans="1:8" s="248" customFormat="1" ht="20.100000000000001" customHeight="1" x14ac:dyDescent="0.2">
      <c r="A14" s="262" t="s">
        <v>68</v>
      </c>
      <c r="B14" s="250"/>
      <c r="C14" s="251"/>
      <c r="D14" s="250"/>
      <c r="E14" s="257" t="s">
        <v>30</v>
      </c>
      <c r="F14" s="250"/>
      <c r="G14" s="257" t="s">
        <v>72</v>
      </c>
      <c r="H14" s="263"/>
    </row>
    <row r="15" spans="1:8" s="248" customFormat="1" ht="20.100000000000001" customHeight="1" x14ac:dyDescent="0.2">
      <c r="A15" s="249"/>
      <c r="B15" s="258"/>
      <c r="C15" s="257" t="s">
        <v>31</v>
      </c>
      <c r="D15" s="259" t="s">
        <v>32</v>
      </c>
      <c r="E15" s="259" t="s">
        <v>33</v>
      </c>
      <c r="F15" s="259" t="s">
        <v>34</v>
      </c>
      <c r="G15" s="250"/>
      <c r="H15" s="263"/>
    </row>
    <row r="16" spans="1:8" s="248" customFormat="1" ht="20.100000000000001" customHeight="1" x14ac:dyDescent="0.2">
      <c r="A16" s="249" t="s">
        <v>35</v>
      </c>
      <c r="B16" s="271" t="s">
        <v>109</v>
      </c>
      <c r="C16" s="260"/>
      <c r="D16" s="260"/>
      <c r="E16" s="260"/>
      <c r="F16" s="260"/>
      <c r="G16" s="253" t="s">
        <v>36</v>
      </c>
      <c r="H16" s="263"/>
    </row>
    <row r="17" spans="1:8" s="248" customFormat="1" ht="20.100000000000001" customHeight="1" x14ac:dyDescent="0.2">
      <c r="A17" s="249" t="s">
        <v>37</v>
      </c>
      <c r="B17" s="271" t="s">
        <v>110</v>
      </c>
      <c r="C17" s="260"/>
      <c r="D17" s="260"/>
      <c r="E17" s="260"/>
      <c r="F17" s="260"/>
      <c r="G17" s="253" t="s">
        <v>36</v>
      </c>
      <c r="H17" s="263"/>
    </row>
    <row r="18" spans="1:8" s="248" customFormat="1" ht="20.100000000000001" customHeight="1" x14ac:dyDescent="0.2">
      <c r="A18" s="281" t="s">
        <v>107</v>
      </c>
      <c r="B18" s="271" t="s">
        <v>101</v>
      </c>
      <c r="C18" s="260"/>
      <c r="D18" s="260"/>
      <c r="E18" s="260"/>
      <c r="F18" s="260"/>
      <c r="G18" s="253" t="s">
        <v>36</v>
      </c>
      <c r="H18" s="263"/>
    </row>
    <row r="19" spans="1:8" s="248" customFormat="1" ht="20.100000000000001" customHeight="1" x14ac:dyDescent="0.2">
      <c r="A19" s="250"/>
      <c r="B19" s="250"/>
      <c r="C19" s="251"/>
      <c r="D19" s="250"/>
      <c r="E19" s="250"/>
      <c r="F19" s="250"/>
      <c r="G19" s="250"/>
    </row>
    <row r="20" spans="1:8" s="248" customFormat="1" ht="20.100000000000001" customHeight="1" x14ac:dyDescent="0.2">
      <c r="A20" s="250"/>
      <c r="B20" s="250"/>
      <c r="C20" s="251"/>
      <c r="D20" s="250"/>
      <c r="E20" s="250"/>
      <c r="F20" s="250"/>
      <c r="G20" s="250"/>
    </row>
    <row r="21" spans="1:8" s="248" customFormat="1" ht="20.100000000000001" customHeight="1" x14ac:dyDescent="0.2">
      <c r="A21" s="264" t="s">
        <v>69</v>
      </c>
      <c r="B21" s="250"/>
      <c r="C21" s="251"/>
      <c r="D21" s="250"/>
      <c r="E21" s="257" t="s">
        <v>30</v>
      </c>
      <c r="F21" s="250"/>
      <c r="G21" s="257" t="s">
        <v>72</v>
      </c>
      <c r="H21" s="263"/>
    </row>
    <row r="22" spans="1:8" s="248" customFormat="1" ht="20.100000000000001" customHeight="1" x14ac:dyDescent="0.2">
      <c r="A22" s="249"/>
      <c r="B22" s="258"/>
      <c r="C22" s="257" t="s">
        <v>31</v>
      </c>
      <c r="D22" s="259" t="s">
        <v>32</v>
      </c>
      <c r="E22" s="259" t="s">
        <v>33</v>
      </c>
      <c r="F22" s="259" t="s">
        <v>34</v>
      </c>
      <c r="G22" s="250"/>
      <c r="H22" s="263"/>
    </row>
    <row r="23" spans="1:8" s="248" customFormat="1" ht="20.100000000000001" customHeight="1" x14ac:dyDescent="0.2">
      <c r="A23" s="249" t="s">
        <v>35</v>
      </c>
      <c r="B23" s="271" t="s">
        <v>111</v>
      </c>
      <c r="C23" s="260"/>
      <c r="D23" s="260"/>
      <c r="E23" s="260"/>
      <c r="F23" s="260"/>
      <c r="G23" s="253" t="s">
        <v>36</v>
      </c>
      <c r="H23" s="263"/>
    </row>
    <row r="24" spans="1:8" s="248" customFormat="1" ht="20.100000000000001" customHeight="1" x14ac:dyDescent="0.2">
      <c r="A24" s="249" t="s">
        <v>37</v>
      </c>
      <c r="B24" s="271" t="s">
        <v>112</v>
      </c>
      <c r="C24" s="253"/>
      <c r="D24" s="260"/>
      <c r="E24" s="260"/>
      <c r="F24" s="260"/>
      <c r="G24" s="253" t="s">
        <v>36</v>
      </c>
      <c r="H24" s="263"/>
    </row>
    <row r="25" spans="1:8" s="248" customFormat="1" ht="20.100000000000001" customHeight="1" x14ac:dyDescent="0.2">
      <c r="A25" s="250"/>
      <c r="B25" s="255"/>
      <c r="C25" s="254"/>
      <c r="D25" s="254"/>
      <c r="E25" s="254"/>
      <c r="F25" s="254"/>
      <c r="G25" s="255"/>
    </row>
    <row r="26" spans="1:8" ht="20.100000000000001" customHeight="1" x14ac:dyDescent="0.2">
      <c r="A26" s="250"/>
      <c r="B26" s="255"/>
      <c r="C26" s="254"/>
      <c r="D26" s="254"/>
      <c r="E26" s="254"/>
      <c r="F26" s="254"/>
      <c r="G26" s="250"/>
    </row>
    <row r="27" spans="1:8" ht="20.100000000000001" customHeight="1" x14ac:dyDescent="0.2">
      <c r="A27" s="257" t="s">
        <v>39</v>
      </c>
      <c r="B27" s="249" t="s">
        <v>40</v>
      </c>
      <c r="C27" s="309" t="s">
        <v>90</v>
      </c>
      <c r="D27" s="310"/>
      <c r="E27" s="310"/>
      <c r="F27" s="310"/>
      <c r="G27" s="310"/>
    </row>
    <row r="28" spans="1:8" ht="20.100000000000001" customHeight="1" x14ac:dyDescent="0.2">
      <c r="A28" s="270" t="s">
        <v>2</v>
      </c>
      <c r="B28" s="271" t="s">
        <v>113</v>
      </c>
      <c r="C28" s="309" t="s">
        <v>116</v>
      </c>
      <c r="D28" s="310"/>
      <c r="E28" s="310"/>
      <c r="F28" s="310"/>
      <c r="G28" s="310"/>
    </row>
    <row r="29" spans="1:8" ht="18" x14ac:dyDescent="0.2">
      <c r="A29" s="270" t="s">
        <v>3</v>
      </c>
      <c r="B29" s="271" t="s">
        <v>114</v>
      </c>
      <c r="C29" s="309" t="s">
        <v>117</v>
      </c>
      <c r="D29" s="310"/>
      <c r="E29" s="310"/>
      <c r="F29" s="310"/>
      <c r="G29" s="310"/>
    </row>
    <row r="30" spans="1:8" ht="18" x14ac:dyDescent="0.2">
      <c r="A30" s="270" t="s">
        <v>1</v>
      </c>
      <c r="B30" s="271" t="s">
        <v>115</v>
      </c>
      <c r="C30" s="309" t="s">
        <v>118</v>
      </c>
      <c r="D30" s="310"/>
      <c r="E30" s="310"/>
      <c r="F30" s="310"/>
      <c r="G30" s="310"/>
    </row>
    <row r="31" spans="1:8" ht="15.75" x14ac:dyDescent="0.2">
      <c r="C31" s="267"/>
    </row>
    <row r="32" spans="1:8" ht="18" x14ac:dyDescent="0.2">
      <c r="A32" s="257" t="s">
        <v>92</v>
      </c>
      <c r="B32" s="274" t="s">
        <v>126</v>
      </c>
    </row>
    <row r="33" spans="1:2" ht="18" x14ac:dyDescent="0.2">
      <c r="A33" s="257" t="s">
        <v>93</v>
      </c>
      <c r="B33" s="265"/>
    </row>
    <row r="34" spans="1:2" ht="18" x14ac:dyDescent="0.2">
      <c r="A34" s="269">
        <v>1</v>
      </c>
      <c r="B34" s="274" t="s">
        <v>126</v>
      </c>
    </row>
    <row r="35" spans="1:2" ht="18" x14ac:dyDescent="0.2">
      <c r="A35" s="269">
        <v>2</v>
      </c>
      <c r="B35" s="274" t="s">
        <v>127</v>
      </c>
    </row>
    <row r="36" spans="1:2" ht="18" x14ac:dyDescent="0.2">
      <c r="A36" s="269">
        <v>3</v>
      </c>
      <c r="B36" s="274" t="s">
        <v>125</v>
      </c>
    </row>
  </sheetData>
  <sheetProtection algorithmName="SHA-512" hashValue="3t1C5O3uIyjO+gZt1+xl4xzu7ZlYTnX5H3VXSwAlfCkZ+MANAKfvUe0d7PH6CijRvnExLRZv9pKb1YYu0+vESA==" saltValue="FtEk7GfFcg7hGByTJ5OIPw==" spinCount="100000" sheet="1" selectLockedCells="1"/>
  <mergeCells count="6">
    <mergeCell ref="C30:G30"/>
    <mergeCell ref="A1:G1"/>
    <mergeCell ref="C6:G6"/>
    <mergeCell ref="C27:G27"/>
    <mergeCell ref="C28:G28"/>
    <mergeCell ref="C29:G29"/>
  </mergeCells>
  <phoneticPr fontId="7" type="noConversion"/>
  <dataValidations count="1">
    <dataValidation type="list" allowBlank="1" showInputMessage="1" showErrorMessage="1" sqref="G23:G24 G9:G11 G16:G18" xr:uid="{00000000-0002-0000-0000-000000000000}">
      <formula1>$H$9:$H$13</formula1>
    </dataValidation>
  </dataValidations>
  <printOptions horizontalCentered="1" gridLines="1" gridLinesSet="0"/>
  <pageMargins left="0.74803149606299213" right="0.74803149606299213" top="0.98425196850393704" bottom="0.98425196850393704" header="0.51181102362204722" footer="0.51181102362204722"/>
  <pageSetup paperSize="9" orientation="portrait" horizontalDpi="4800" verticalDpi="4294967292" r:id="rId1"/>
  <headerFooter alignWithMargins="0">
    <oddHeader>&amp;C&amp;"Arial,Bold"&amp;22RIDL National Final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J47"/>
  <sheetViews>
    <sheetView topLeftCell="A7" zoomScale="75" zoomScaleNormal="75" workbookViewId="0"/>
  </sheetViews>
  <sheetFormatPr defaultColWidth="8.85546875" defaultRowHeight="24.95" customHeight="1" x14ac:dyDescent="0.2"/>
  <cols>
    <col min="1" max="1" width="12.5703125" style="222" customWidth="1"/>
    <col min="2" max="2" width="17" style="222" bestFit="1" customWidth="1"/>
    <col min="3" max="3" width="10.42578125" style="223" customWidth="1"/>
    <col min="4" max="9" width="12.7109375" style="222" customWidth="1"/>
    <col min="10" max="10" width="10.7109375" style="222" customWidth="1"/>
    <col min="11" max="16384" width="8.85546875" style="222"/>
  </cols>
  <sheetData>
    <row r="1" spans="1:10" ht="24.95" customHeight="1" x14ac:dyDescent="0.2">
      <c r="A1" s="221" t="s">
        <v>82</v>
      </c>
    </row>
    <row r="2" spans="1:10" ht="24.95" customHeight="1" thickBot="1" x14ac:dyDescent="0.25">
      <c r="A2" s="221"/>
    </row>
    <row r="3" spans="1:10" ht="24.95" customHeight="1" thickBot="1" x14ac:dyDescent="0.25">
      <c r="A3" s="221"/>
      <c r="D3" s="448" t="s">
        <v>87</v>
      </c>
      <c r="E3" s="449"/>
      <c r="F3" s="449"/>
      <c r="G3" s="449"/>
      <c r="H3" s="449"/>
      <c r="I3" s="449"/>
      <c r="J3" s="450"/>
    </row>
    <row r="4" spans="1:10" ht="24.95" customHeight="1" thickBot="1" x14ac:dyDescent="0.25">
      <c r="A4" s="224"/>
      <c r="D4" s="451" t="str">
        <f>Master!$B$9</f>
        <v>Rhythm Blues</v>
      </c>
      <c r="E4" s="452"/>
      <c r="F4" s="462" t="str">
        <f>Master!$B$10</f>
        <v>Festival Quickstep</v>
      </c>
      <c r="G4" s="463"/>
      <c r="H4" s="462" t="str">
        <f>Master!$B$11</f>
        <v>Riverside Rhumba</v>
      </c>
      <c r="I4" s="463"/>
      <c r="J4" s="225" t="s">
        <v>75</v>
      </c>
    </row>
    <row r="5" spans="1:10" ht="24.95" customHeight="1" thickBot="1" x14ac:dyDescent="0.25">
      <c r="A5" s="226"/>
      <c r="B5" s="227" t="s">
        <v>86</v>
      </c>
      <c r="C5" s="242" t="s">
        <v>39</v>
      </c>
      <c r="D5" s="245" t="s">
        <v>99</v>
      </c>
      <c r="E5" s="245" t="s">
        <v>100</v>
      </c>
      <c r="F5" s="245" t="s">
        <v>99</v>
      </c>
      <c r="G5" s="244" t="s">
        <v>100</v>
      </c>
      <c r="H5" s="245" t="s">
        <v>99</v>
      </c>
      <c r="I5" s="244" t="s">
        <v>100</v>
      </c>
      <c r="J5" s="247" t="s">
        <v>23</v>
      </c>
    </row>
    <row r="6" spans="1:10" ht="24.95" customHeight="1" x14ac:dyDescent="0.2">
      <c r="A6" s="228" t="s">
        <v>83</v>
      </c>
      <c r="B6" s="229" t="str">
        <f>IF(Master!B28="","",Master!B28)</f>
        <v>South</v>
      </c>
      <c r="C6" s="240" t="str">
        <f>IF(Master!A28="","",Master!A28)</f>
        <v>B</v>
      </c>
      <c r="D6" s="286"/>
      <c r="E6" s="230" t="str">
        <f>IF(South!L$10 = 1, 25, IF(South!L$10 = 2, 50,""))</f>
        <v/>
      </c>
      <c r="F6" s="230">
        <f>IF(South!L$13 = 1, 25, IF(South!L$13 = 2, 50,""))</f>
        <v>25</v>
      </c>
      <c r="G6" s="231" t="str">
        <f>IF(South!L$14 = 1, 25, IF(South!L$14 = 2, 50,""))</f>
        <v/>
      </c>
      <c r="H6" s="230" t="str">
        <f>IF(South!L$17 = 1, 25, IF(South!L$17 = 2, 50,""))</f>
        <v/>
      </c>
      <c r="I6" s="231">
        <f>IF(South!L$18 = 1, 25, IF(South!L$18 = 2, 50,""))</f>
        <v>50</v>
      </c>
      <c r="J6" s="233">
        <f>12-South!L19</f>
        <v>9</v>
      </c>
    </row>
    <row r="7" spans="1:10" ht="24.95" customHeight="1" x14ac:dyDescent="0.2">
      <c r="A7" s="228" t="s">
        <v>84</v>
      </c>
      <c r="B7" s="229" t="str">
        <f>IF(Master!B29="","",Master!B29)</f>
        <v>East</v>
      </c>
      <c r="C7" s="240" t="str">
        <f>IF(Master!A29="","",Master!A29)</f>
        <v>C</v>
      </c>
      <c r="D7" s="286"/>
      <c r="E7" s="230" t="str">
        <f>IF(East!L$10 = 1, 25, IF(East!L$10 = 2, 50,""))</f>
        <v/>
      </c>
      <c r="F7" s="230" t="str">
        <f>IF(East!L$13 = 1, 25, IF(East!L$13 = 2, 50,""))</f>
        <v/>
      </c>
      <c r="G7" s="231" t="str">
        <f>IF(East!L$14 = 1, 25, IF(East!L$14 = 2, 50,""))</f>
        <v/>
      </c>
      <c r="H7" s="230" t="str">
        <f>IF(East!L$17 = 1, 25, IF(East!L$17 = 2, 50,""))</f>
        <v/>
      </c>
      <c r="I7" s="231" t="str">
        <f>IF(East!L$18 = 1, 25, IF(East!L$18 = 2, 50,""))</f>
        <v/>
      </c>
      <c r="J7" s="233">
        <f>12-East!L19</f>
        <v>12</v>
      </c>
    </row>
    <row r="8" spans="1:10" ht="24.95" customHeight="1" thickBot="1" x14ac:dyDescent="0.25">
      <c r="A8" s="234" t="s">
        <v>85</v>
      </c>
      <c r="B8" s="235" t="str">
        <f>IF(Master!B30="","",Master!B30)</f>
        <v>West</v>
      </c>
      <c r="C8" s="241" t="str">
        <f>IF(Master!A30="","",Master!A30)</f>
        <v>A</v>
      </c>
      <c r="D8" s="287"/>
      <c r="E8" s="236" t="str">
        <f>IF(West!L$10 = 1, 25, IF(West!L$10 = 2, 50,""))</f>
        <v/>
      </c>
      <c r="F8" s="236" t="str">
        <f>IF(West!L$13 = 1, 25, IF(West!L$13 = 2, 50,""))</f>
        <v/>
      </c>
      <c r="G8" s="237">
        <f>IF(West!L$14= 1, 25, IF(West!L14= 2, 50,""))</f>
        <v>25</v>
      </c>
      <c r="H8" s="236" t="str">
        <f>IF(West!L$17 = 1, 25, IF(West!L$17 = 2, 50,""))</f>
        <v/>
      </c>
      <c r="I8" s="237" t="str">
        <f>IF(West!L$18 = 1, 25, IF(West!L$18 = 2, 50,""))</f>
        <v/>
      </c>
      <c r="J8" s="239">
        <f>12-West!L19</f>
        <v>11</v>
      </c>
    </row>
    <row r="9" spans="1:10" ht="24.95" customHeight="1" thickBot="1" x14ac:dyDescent="0.25"/>
    <row r="10" spans="1:10" ht="24.95" customHeight="1" thickBot="1" x14ac:dyDescent="0.25">
      <c r="A10" s="221"/>
      <c r="D10" s="467" t="s">
        <v>88</v>
      </c>
      <c r="E10" s="449"/>
      <c r="F10" s="449"/>
      <c r="G10" s="449"/>
      <c r="H10" s="449"/>
      <c r="I10" s="449"/>
      <c r="J10" s="450"/>
    </row>
    <row r="11" spans="1:10" ht="24.95" customHeight="1" thickBot="1" x14ac:dyDescent="0.25">
      <c r="A11" s="224"/>
      <c r="D11" s="453" t="str">
        <f>Master!$B$16</f>
        <v>Hickory Hoedown</v>
      </c>
      <c r="E11" s="454"/>
      <c r="F11" s="460" t="str">
        <f>Master!$B$17</f>
        <v>Ten Fox</v>
      </c>
      <c r="G11" s="461"/>
      <c r="H11" s="460" t="str">
        <f>Master!$B$18</f>
        <v>14 Step</v>
      </c>
      <c r="I11" s="461"/>
      <c r="J11" s="225" t="s">
        <v>75</v>
      </c>
    </row>
    <row r="12" spans="1:10" ht="24.95" customHeight="1" thickBot="1" x14ac:dyDescent="0.25">
      <c r="A12" s="226"/>
      <c r="B12" s="227" t="s">
        <v>86</v>
      </c>
      <c r="C12" s="242" t="s">
        <v>39</v>
      </c>
      <c r="D12" s="245" t="s">
        <v>99</v>
      </c>
      <c r="E12" s="245" t="s">
        <v>100</v>
      </c>
      <c r="F12" s="245" t="s">
        <v>99</v>
      </c>
      <c r="G12" s="244" t="s">
        <v>100</v>
      </c>
      <c r="H12" s="245" t="s">
        <v>99</v>
      </c>
      <c r="I12" s="244" t="s">
        <v>100</v>
      </c>
      <c r="J12" s="247" t="s">
        <v>23</v>
      </c>
    </row>
    <row r="13" spans="1:10" ht="24.95" customHeight="1" x14ac:dyDescent="0.2">
      <c r="A13" s="228" t="s">
        <v>83</v>
      </c>
      <c r="B13" s="229" t="str">
        <f>IF(Master!B28="","",Master!B28)</f>
        <v>South</v>
      </c>
      <c r="C13" s="240" t="str">
        <f>IF(Master!A28="","",Master!A28)</f>
        <v>B</v>
      </c>
      <c r="D13" s="286" t="str">
        <f>IF(South!L$23 = 1, 25, IF(South!L$23 = 2, 50,""))</f>
        <v/>
      </c>
      <c r="E13" s="230" t="str">
        <f>IF(South!L$23 = 1, 25, IF(South!L$23 = 2, 50,""))</f>
        <v/>
      </c>
      <c r="F13" s="230">
        <f>IF(South!L$26 = 1, 25, IF(South!L$26 = 2, 50,""))</f>
        <v>25</v>
      </c>
      <c r="G13" s="231" t="str">
        <f>IF(South!L$27 = 1, 25, IF(South!L$27 = 2, 50,""))</f>
        <v/>
      </c>
      <c r="H13" s="230">
        <f>IF(South!L$30 = 1, 25, IF(South!L$30 = 2, 50,""))</f>
        <v>25</v>
      </c>
      <c r="I13" s="231" t="str">
        <f>IF(South!L$31 = 1, 25, IF(South!L$31 = 2, 50,""))</f>
        <v/>
      </c>
      <c r="J13" s="233">
        <f>12-South!L32</f>
        <v>10</v>
      </c>
    </row>
    <row r="14" spans="1:10" ht="24.95" customHeight="1" x14ac:dyDescent="0.2">
      <c r="A14" s="228" t="s">
        <v>84</v>
      </c>
      <c r="B14" s="229" t="str">
        <f>IF(Master!B29="","",Master!B29)</f>
        <v>East</v>
      </c>
      <c r="C14" s="240" t="str">
        <f>IF(Master!A29="","",Master!A29)</f>
        <v>C</v>
      </c>
      <c r="D14" s="286" t="str">
        <f>IF(East!L$23 = 1, 25, IF(East!L$23 = 2, 50,""))</f>
        <v/>
      </c>
      <c r="E14" s="230" t="str">
        <f>IF(East!L$23 = 1, 25, IF(East!L$23 = 2, 50,""))</f>
        <v/>
      </c>
      <c r="F14" s="230" t="str">
        <f>IF(East!L$26 = 1, 25, IF(East!L$26 = 2, 50,""))</f>
        <v/>
      </c>
      <c r="G14" s="231" t="str">
        <f>IF(East!L$27 = 1, 25, IF(East!L$27 = 2, 50,""))</f>
        <v/>
      </c>
      <c r="H14" s="230" t="str">
        <f>IF(East!L$30 = 1, 25, IF(East!L$30 = 2, 50,""))</f>
        <v/>
      </c>
      <c r="I14" s="231" t="str">
        <f>IF(East!L$31 = 1, 25, IF(East!L$31 = 2, 50,""))</f>
        <v/>
      </c>
      <c r="J14" s="233">
        <f>12-East!L32</f>
        <v>12</v>
      </c>
    </row>
    <row r="15" spans="1:10" ht="24.95" customHeight="1" thickBot="1" x14ac:dyDescent="0.25">
      <c r="A15" s="234" t="s">
        <v>85</v>
      </c>
      <c r="B15" s="235" t="str">
        <f>IF(Master!B30="","",Master!B30)</f>
        <v>West</v>
      </c>
      <c r="C15" s="241" t="str">
        <f>IF(Master!A30="","",Master!A30)</f>
        <v>A</v>
      </c>
      <c r="D15" s="287" t="str">
        <f>IF(West!L$23 = 1, 25, IF(West!L$23 = 2, 50,""))</f>
        <v/>
      </c>
      <c r="E15" s="236" t="str">
        <f>IF(West!L$23 = 1, 25, IF(West!L$23 = 2, 50,""))</f>
        <v/>
      </c>
      <c r="F15" s="236" t="str">
        <f>IF(West!L$26 = 1, 25, IF(West!L$26 = 2, 50,""))</f>
        <v/>
      </c>
      <c r="G15" s="237">
        <f>IF(West!L$27 = 1, 25, IF(West!L$27 = 2, 50,""))</f>
        <v>25</v>
      </c>
      <c r="H15" s="236">
        <f>IF(West!L$30 = 1, 25, IF(West!L$30 = 2, 50,""))</f>
        <v>50</v>
      </c>
      <c r="I15" s="237" t="str">
        <f>IF(West!L$31 = 1, 25, IF(West!L$31 = 2, 50,""))</f>
        <v/>
      </c>
      <c r="J15" s="239">
        <f>12-West!L32</f>
        <v>9</v>
      </c>
    </row>
    <row r="16" spans="1:10" ht="24.95" customHeight="1" thickBot="1" x14ac:dyDescent="0.25"/>
    <row r="17" spans="1:10" ht="24.95" customHeight="1" thickBot="1" x14ac:dyDescent="0.25">
      <c r="A17" s="221"/>
      <c r="D17" s="466" t="s">
        <v>89</v>
      </c>
      <c r="E17" s="449"/>
      <c r="F17" s="449"/>
      <c r="G17" s="449"/>
      <c r="H17" s="449"/>
      <c r="I17" s="449"/>
      <c r="J17" s="450"/>
    </row>
    <row r="18" spans="1:10" ht="24.95" customHeight="1" thickBot="1" x14ac:dyDescent="0.25">
      <c r="A18" s="224"/>
      <c r="D18" s="458" t="str">
        <f>Master!$B$23</f>
        <v>22 Step</v>
      </c>
      <c r="E18" s="459"/>
      <c r="F18" s="464" t="str">
        <f>Master!$B$24</f>
        <v>Starlight Waltz</v>
      </c>
      <c r="G18" s="465"/>
      <c r="H18" s="288"/>
      <c r="I18" s="304"/>
      <c r="J18" s="225" t="s">
        <v>75</v>
      </c>
    </row>
    <row r="19" spans="1:10" ht="24.95" customHeight="1" thickBot="1" x14ac:dyDescent="0.25">
      <c r="A19" s="226"/>
      <c r="B19" s="227" t="s">
        <v>86</v>
      </c>
      <c r="C19" s="242" t="s">
        <v>39</v>
      </c>
      <c r="D19" s="245" t="s">
        <v>99</v>
      </c>
      <c r="E19" s="245" t="s">
        <v>100</v>
      </c>
      <c r="F19" s="245" t="s">
        <v>99</v>
      </c>
      <c r="G19" s="244" t="s">
        <v>100</v>
      </c>
      <c r="H19" s="305"/>
      <c r="I19" s="306"/>
      <c r="J19" s="247" t="s">
        <v>23</v>
      </c>
    </row>
    <row r="20" spans="1:10" ht="24.95" customHeight="1" x14ac:dyDescent="0.2">
      <c r="A20" s="228" t="s">
        <v>83</v>
      </c>
      <c r="B20" s="229" t="str">
        <f>IF(Master!B28="","",Master!B28)</f>
        <v>South</v>
      </c>
      <c r="C20" s="240" t="str">
        <f>IF(Master!A28="","",Master!A28)</f>
        <v>B</v>
      </c>
      <c r="D20" s="286" t="str">
        <f>IF(South!L$36 = 1, 25, IF(South!L$36 = 2, 50,""))</f>
        <v/>
      </c>
      <c r="E20" s="230" t="str">
        <f>IF(South!L$36 = 1, 25, IF(South!L$36 = 2, 50,""))</f>
        <v/>
      </c>
      <c r="F20" s="230">
        <f>IF(South!L$39 = 1, 25, IF(South!L$39 = 2, 50,""))</f>
        <v>25</v>
      </c>
      <c r="G20" s="231" t="str">
        <f>IF(South!L$40 = 1, 25, IF(South!L$40 = 2, 50,""))</f>
        <v/>
      </c>
      <c r="H20" s="305"/>
      <c r="I20" s="306"/>
      <c r="J20" s="233">
        <f>12-South!L41</f>
        <v>11</v>
      </c>
    </row>
    <row r="21" spans="1:10" ht="24.95" customHeight="1" x14ac:dyDescent="0.2">
      <c r="A21" s="228" t="s">
        <v>84</v>
      </c>
      <c r="B21" s="229" t="str">
        <f>IF(Master!B29="","",Master!B29)</f>
        <v>East</v>
      </c>
      <c r="C21" s="240" t="str">
        <f>IF(Master!A29="","",Master!A29)</f>
        <v>C</v>
      </c>
      <c r="D21" s="286"/>
      <c r="E21" s="230" t="str">
        <f>IF(East!L$36 = 1, 25, IF(East!L$36 = 2, 50,""))</f>
        <v/>
      </c>
      <c r="F21" s="230">
        <f>IF(East!L$39 = 1, 25, IF(East!L$39 = 2, 50,""))</f>
        <v>25</v>
      </c>
      <c r="G21" s="231">
        <f>IF(East!L$40 = 1, 25, IF(East!L$40 = 2, 50,""))</f>
        <v>50</v>
      </c>
      <c r="H21" s="305"/>
      <c r="I21" s="306"/>
      <c r="J21" s="233">
        <f>12-East!L41</f>
        <v>9</v>
      </c>
    </row>
    <row r="22" spans="1:10" ht="24.95" customHeight="1" thickBot="1" x14ac:dyDescent="0.25">
      <c r="A22" s="234" t="s">
        <v>85</v>
      </c>
      <c r="B22" s="235" t="str">
        <f>IF(Master!B30="","",Master!B30)</f>
        <v>West</v>
      </c>
      <c r="C22" s="241" t="str">
        <f>IF(Master!A30="","",Master!A30)</f>
        <v>A</v>
      </c>
      <c r="D22" s="287" t="str">
        <f>IF(West!L$36 = 1, 25, IF(West!L$36 = 2, 50,""))</f>
        <v/>
      </c>
      <c r="E22" s="236" t="str">
        <f>IF(West!L$36 = 1, 25, IF(West!L$36 = 2, 50,""))</f>
        <v/>
      </c>
      <c r="F22" s="236" t="str">
        <f>IF(West!L$39 = 1, 25, IF(West!L$39 = 2, 50,""))</f>
        <v/>
      </c>
      <c r="G22" s="237">
        <f>IF(West!L$40 = 1, 25, IF(West!L$40 = 2, 50,""))</f>
        <v>50</v>
      </c>
      <c r="H22" s="307"/>
      <c r="I22" s="308"/>
      <c r="J22" s="239">
        <f>12-West!L41</f>
        <v>10</v>
      </c>
    </row>
    <row r="25" spans="1:10" ht="24.95" customHeight="1" x14ac:dyDescent="0.2">
      <c r="C25" s="222"/>
    </row>
    <row r="26" spans="1:10" ht="24.95" customHeight="1" x14ac:dyDescent="0.2">
      <c r="A26" s="221" t="s">
        <v>95</v>
      </c>
    </row>
    <row r="27" spans="1:10" ht="24.95" customHeight="1" thickBot="1" x14ac:dyDescent="0.25"/>
    <row r="28" spans="1:10" ht="24.95" customHeight="1" thickBot="1" x14ac:dyDescent="0.25">
      <c r="A28" s="221"/>
      <c r="D28" s="473" t="s">
        <v>96</v>
      </c>
      <c r="E28" s="474"/>
      <c r="F28" s="474"/>
      <c r="G28" s="474"/>
      <c r="H28" s="474"/>
      <c r="I28" s="475"/>
    </row>
    <row r="29" spans="1:10" ht="24.95" customHeight="1" thickBot="1" x14ac:dyDescent="0.25">
      <c r="A29" s="224"/>
      <c r="D29" s="462" t="str">
        <f>Master!$B$9</f>
        <v>Rhythm Blues</v>
      </c>
      <c r="E29" s="480"/>
      <c r="F29" s="462" t="str">
        <f>Master!$B$10</f>
        <v>Festival Quickstep</v>
      </c>
      <c r="G29" s="480"/>
      <c r="H29" s="462" t="str">
        <f>Master!$B$11</f>
        <v>Riverside Rhumba</v>
      </c>
      <c r="I29" s="479"/>
    </row>
    <row r="30" spans="1:10" ht="24.95" customHeight="1" thickBot="1" x14ac:dyDescent="0.25">
      <c r="A30" s="242" t="s">
        <v>39</v>
      </c>
      <c r="B30" s="227" t="s">
        <v>86</v>
      </c>
      <c r="C30" s="242"/>
      <c r="D30" s="245" t="s">
        <v>99</v>
      </c>
      <c r="E30" s="244" t="s">
        <v>100</v>
      </c>
      <c r="F30" s="245" t="s">
        <v>99</v>
      </c>
      <c r="G30" s="244" t="s">
        <v>100</v>
      </c>
      <c r="H30" s="245" t="s">
        <v>99</v>
      </c>
      <c r="I30" s="246" t="s">
        <v>100</v>
      </c>
    </row>
    <row r="31" spans="1:10" ht="24.95" customHeight="1" x14ac:dyDescent="0.2">
      <c r="A31" s="243" t="s">
        <v>1</v>
      </c>
      <c r="B31" s="229" t="str">
        <f>VLOOKUP(A31,Master!A$28:B$30,2,FALSE)</f>
        <v>West</v>
      </c>
      <c r="C31" s="240"/>
      <c r="D31" s="230" t="str">
        <f>IF(Jnr!$I$10=6,"won",IF(Jnr!$I$10=4,"drew",IF(Jnr!$I$10=2,"lost","")))</f>
        <v>won</v>
      </c>
      <c r="E31" s="231" t="str">
        <f>IF(Jnr!$I$12=6,"won",IF(Jnr!$I$12=4,"drew",IF(Jnr!$I$12=2,"lost","")))</f>
        <v>won</v>
      </c>
      <c r="F31" s="230" t="str">
        <f>IF(Jnr!$I$18=6,"won",IF(Jnr!$I$18=4,"drew",IF(Jnr!$I$18=2,"lost","")))</f>
        <v>won</v>
      </c>
      <c r="G31" s="231" t="str">
        <f>IF(Jnr!$I$20=6,"won",IF(Jnr!$I$20=4,"drew",IF(Jnr!$I$20=2,"lost","")))</f>
        <v>won</v>
      </c>
      <c r="H31" s="230" t="str">
        <f>IF(Jnr!$I$26=6,"won",IF(Jnr!$I$26=4,"drew",IF(Jnr!$I$26=2,"lost","")))</f>
        <v>lost</v>
      </c>
      <c r="I31" s="232" t="str">
        <f>IF(Jnr!$I$28=6,"won",IF(Jnr!$I$28=4,"drew",IF(Jnr!$I$28=2,"lost","")))</f>
        <v>won</v>
      </c>
    </row>
    <row r="32" spans="1:10" ht="24.95" customHeight="1" x14ac:dyDescent="0.2">
      <c r="A32" s="243" t="s">
        <v>2</v>
      </c>
      <c r="B32" s="229" t="str">
        <f>VLOOKUP(A32,Master!A$28:B$30,2,FALSE)</f>
        <v>South</v>
      </c>
      <c r="C32" s="240"/>
      <c r="D32" s="230" t="str">
        <f>IF(Jnr!$J$10=6,"won",IF(Jnr!$J$10=4,"drew",IF(Jnr!$J$10=2,"lost","")))</f>
        <v>lost</v>
      </c>
      <c r="E32" s="231" t="str">
        <f>IF(Jnr!$J$11=6,"won",IF(Jnr!$J$11=4,"drew",IF(Jnr!$J$11=2,"lost","")))</f>
        <v>won</v>
      </c>
      <c r="F32" s="230" t="str">
        <f>IF(Jnr!$J$18=6,"won",IF(Jnr!$J$18=4,"drew",IF(Jnr!$J$18=2,"lost","")))</f>
        <v>lost</v>
      </c>
      <c r="G32" s="231" t="str">
        <f>IF(Jnr!$J$19=6,"won",IF(Jnr!$J$19=4,"drew",IF(Jnr!$J$19=2,"lost","")))</f>
        <v>won</v>
      </c>
      <c r="H32" s="230" t="str">
        <f>IF(Jnr!$J$26=6,"won",IF(Jnr!$J$26=4,"drew",IF(Jnr!$J$26=2,"lost","")))</f>
        <v>won</v>
      </c>
      <c r="I32" s="232" t="str">
        <f>IF(Jnr!$J$27=6,"won",IF(Jnr!$J$27=4,"drew",IF(Jnr!$J$27=2,"lost","")))</f>
        <v>won</v>
      </c>
    </row>
    <row r="33" spans="1:9" ht="24.95" customHeight="1" thickBot="1" x14ac:dyDescent="0.25">
      <c r="A33" s="243" t="s">
        <v>3</v>
      </c>
      <c r="B33" s="229" t="str">
        <f>VLOOKUP(A33,Master!A$28:B$30,2,FALSE)</f>
        <v>East</v>
      </c>
      <c r="C33" s="240"/>
      <c r="D33" s="236" t="str">
        <f>IF(Jnr!$K$11=6,"won",IF(Jnr!$K$11=4,"drew",IF(Jnr!$K$11=2,"lost","")))</f>
        <v>lost</v>
      </c>
      <c r="E33" s="237" t="str">
        <f>IF(Jnr!$K$12=6,"won",IF(Jnr!$K$12=4,"drew",IF(Jnr!$K$12=2,"lost","")))</f>
        <v>lost</v>
      </c>
      <c r="F33" s="236" t="str">
        <f>IF(Jnr!$K$19=6,"won",IF(Jnr!$K$19=4,"drew",IF(Jnr!$K$19=2,"lost","")))</f>
        <v>lost</v>
      </c>
      <c r="G33" s="237" t="str">
        <f>IF(Jnr!$K$20=6,"won",IF(Jnr!$K$20=4,"drew",IF(Jnr!$K$20=2,"lost","")))</f>
        <v>lost</v>
      </c>
      <c r="H33" s="236" t="str">
        <f>IF(Jnr!$K$27=6,"won",IF(Jnr!$K$27=4,"drew",IF(Jnr!$K$27=2,"lost","")))</f>
        <v>lost</v>
      </c>
      <c r="I33" s="238" t="str">
        <f>IF(Jnr!$K$28=6,"won",IF(Jnr!$K$28=4,"drew",IF(Jnr!$K$28=2,"lost","")))</f>
        <v>lost</v>
      </c>
    </row>
    <row r="34" spans="1:9" ht="24.95" customHeight="1" thickBot="1" x14ac:dyDescent="0.25"/>
    <row r="35" spans="1:9" ht="24.95" customHeight="1" thickBot="1" x14ac:dyDescent="0.25">
      <c r="A35" s="221"/>
      <c r="D35" s="476" t="s">
        <v>97</v>
      </c>
      <c r="E35" s="477"/>
      <c r="F35" s="477"/>
      <c r="G35" s="477"/>
      <c r="H35" s="477"/>
      <c r="I35" s="478"/>
    </row>
    <row r="36" spans="1:9" ht="24.95" customHeight="1" thickBot="1" x14ac:dyDescent="0.25">
      <c r="A36" s="224"/>
      <c r="D36" s="460" t="str">
        <f>Master!$B$16</f>
        <v>Hickory Hoedown</v>
      </c>
      <c r="E36" s="472"/>
      <c r="F36" s="460" t="str">
        <f>Master!$B$17</f>
        <v>Ten Fox</v>
      </c>
      <c r="G36" s="472"/>
      <c r="H36" s="460" t="str">
        <f>Master!$B$18</f>
        <v>14 Step</v>
      </c>
      <c r="I36" s="471"/>
    </row>
    <row r="37" spans="1:9" ht="24.95" customHeight="1" thickBot="1" x14ac:dyDescent="0.25">
      <c r="A37" s="242" t="s">
        <v>39</v>
      </c>
      <c r="B37" s="227" t="s">
        <v>86</v>
      </c>
      <c r="C37" s="242"/>
      <c r="D37" s="245" t="s">
        <v>99</v>
      </c>
      <c r="E37" s="244" t="s">
        <v>100</v>
      </c>
      <c r="F37" s="245" t="s">
        <v>99</v>
      </c>
      <c r="G37" s="244" t="s">
        <v>100</v>
      </c>
      <c r="H37" s="245" t="s">
        <v>99</v>
      </c>
      <c r="I37" s="246" t="s">
        <v>100</v>
      </c>
    </row>
    <row r="38" spans="1:9" ht="24.95" customHeight="1" x14ac:dyDescent="0.2">
      <c r="A38" s="243" t="s">
        <v>1</v>
      </c>
      <c r="B38" s="229" t="str">
        <f>VLOOKUP(A38,Master!A$28:B$30,2,FALSE)</f>
        <v>West</v>
      </c>
      <c r="C38" s="240"/>
      <c r="D38" s="230" t="str">
        <f>IF(Inter!$I$10=6,"won",IF(Inter!$I$10=4,"drew",IF(Inter!$I$10=2,"lost","")))</f>
        <v>lost</v>
      </c>
      <c r="E38" s="231" t="str">
        <f>IF(Inter!$I$12=6,"won",IF(Inter!$I$12=4,"drew",IF(Inter!$I$12=2,"lost","")))</f>
        <v>won</v>
      </c>
      <c r="F38" s="230" t="str">
        <f>IF(Inter!$I$18=6,"won",IF(Inter!$I$18=4,"drew",IF(Inter!$I$18=2,"lost","")))</f>
        <v>won</v>
      </c>
      <c r="G38" s="231" t="str">
        <f>IF(Inter!$I$20=6,"won",IF(Inter!$I$20=4,"drew",IF(Inter!$I$20=2,"lost","")))</f>
        <v>won</v>
      </c>
      <c r="H38" s="230" t="str">
        <f>IF(Inter!$I$26=6,"won",IF(Inter!$I$26=4,"drew",IF(Inter!$I$26=2,"lost","")))</f>
        <v>won</v>
      </c>
      <c r="I38" s="232" t="str">
        <f>IF(Inter!$I$28=6,"won",IF(Inter!$I$28=4,"drew",IF(Inter!$I$28=2,"lost","")))</f>
        <v>lost</v>
      </c>
    </row>
    <row r="39" spans="1:9" ht="24.95" customHeight="1" x14ac:dyDescent="0.2">
      <c r="A39" s="243" t="s">
        <v>2</v>
      </c>
      <c r="B39" s="229" t="str">
        <f>VLOOKUP(A39,Master!A$28:B$30,2,FALSE)</f>
        <v>South</v>
      </c>
      <c r="C39" s="240"/>
      <c r="D39" s="230" t="str">
        <f>IF(Inter!$J$10=6,"won",IF(Inter!$J$10=4,"drew",IF(Inter!$J$10=2,"lost","")))</f>
        <v>won</v>
      </c>
      <c r="E39" s="231" t="str">
        <f>IF(Inter!$J$11=6,"won",IF(Inter!$J$11=4,"drew",IF(Inter!$J$11=2,"lost","")))</f>
        <v>won</v>
      </c>
      <c r="F39" s="230" t="str">
        <f>IF(Inter!$J$18=6,"won",IF(Inter!$J$18=4,"drew",IF(Inter!$J$18=2,"lost","")))</f>
        <v>lost</v>
      </c>
      <c r="G39" s="231" t="str">
        <f>IF(Inter!$J$19=6,"won",IF(Inter!$J$19=4,"drew",IF(Inter!$J$19=2,"lost","")))</f>
        <v>won</v>
      </c>
      <c r="H39" s="230" t="str">
        <f>IF(Inter!$J$26=6,"won",IF(Inter!$J$26=4,"drew",IF(Inter!$J$26=2,"lost","")))</f>
        <v>lost</v>
      </c>
      <c r="I39" s="232" t="str">
        <f>IF(Inter!$J$27=6,"won",IF(Inter!$J$27=4,"drew",IF(Inter!$J$27=2,"lost","")))</f>
        <v>won</v>
      </c>
    </row>
    <row r="40" spans="1:9" ht="24.95" customHeight="1" thickBot="1" x14ac:dyDescent="0.25">
      <c r="A40" s="243" t="s">
        <v>3</v>
      </c>
      <c r="B40" s="229" t="str">
        <f>VLOOKUP(A40,Master!A$28:B$30,2,FALSE)</f>
        <v>East</v>
      </c>
      <c r="C40" s="240"/>
      <c r="D40" s="236" t="str">
        <f>IF(Inter!$K$11=6,"won",IF(Inter!$K$11=4,"drew",IF(Inter!$K$11=2,"lost","")))</f>
        <v>lost</v>
      </c>
      <c r="E40" s="237" t="str">
        <f>IF(Inter!$K$12=6,"won",IF(Inter!$K$12=4,"drew",IF(Inter!$K$12=2,"lost","")))</f>
        <v>lost</v>
      </c>
      <c r="F40" s="236" t="str">
        <f>IF(Inter!$K$19=6,"won",IF(Inter!$K$19=4,"drew",IF(Inter!$K$19=2,"lost","")))</f>
        <v>lost</v>
      </c>
      <c r="G40" s="237" t="str">
        <f>IF(Inter!$K$20=6,"won",IF(Inter!$K$20=4,"drew",IF(Inter!$K$20=2,"lost","")))</f>
        <v>lost</v>
      </c>
      <c r="H40" s="236" t="str">
        <f>IF(Inter!$K$27=6,"won",IF(Inter!$K$27=4,"drew",IF(Inter!$K$27=2,"lost","")))</f>
        <v>lost</v>
      </c>
      <c r="I40" s="238" t="str">
        <f>IF(Inter!$K$28=6,"won",IF(Inter!$K$28=4,"drew",IF(Inter!$K$28=2,"lost","")))</f>
        <v>won</v>
      </c>
    </row>
    <row r="41" spans="1:9" ht="24.95" customHeight="1" thickBot="1" x14ac:dyDescent="0.25"/>
    <row r="42" spans="1:9" ht="24.95" customHeight="1" thickBot="1" x14ac:dyDescent="0.25">
      <c r="A42" s="221"/>
      <c r="D42" s="455" t="s">
        <v>98</v>
      </c>
      <c r="E42" s="456"/>
      <c r="F42" s="456"/>
      <c r="G42" s="456"/>
      <c r="H42" s="456"/>
      <c r="I42" s="457"/>
    </row>
    <row r="43" spans="1:9" ht="24.95" customHeight="1" thickBot="1" x14ac:dyDescent="0.25">
      <c r="A43" s="224"/>
      <c r="D43" s="464" t="str">
        <f>Master!$B$23</f>
        <v>22 Step</v>
      </c>
      <c r="E43" s="470"/>
      <c r="F43" s="464" t="str">
        <f>Master!$B$24</f>
        <v>Starlight Waltz</v>
      </c>
      <c r="G43" s="470"/>
      <c r="H43" s="468"/>
      <c r="I43" s="469"/>
    </row>
    <row r="44" spans="1:9" ht="24.95" customHeight="1" thickBot="1" x14ac:dyDescent="0.25">
      <c r="A44" s="242" t="s">
        <v>39</v>
      </c>
      <c r="B44" s="227" t="s">
        <v>86</v>
      </c>
      <c r="C44" s="242"/>
      <c r="D44" s="245" t="s">
        <v>99</v>
      </c>
      <c r="E44" s="244" t="s">
        <v>100</v>
      </c>
      <c r="F44" s="245" t="s">
        <v>99</v>
      </c>
      <c r="G44" s="244" t="s">
        <v>100</v>
      </c>
      <c r="H44" s="289"/>
      <c r="I44" s="290"/>
    </row>
    <row r="45" spans="1:9" ht="24.95" customHeight="1" x14ac:dyDescent="0.2">
      <c r="A45" s="243" t="s">
        <v>1</v>
      </c>
      <c r="B45" s="229" t="str">
        <f>VLOOKUP(A45,Master!A$28:B$30,2,FALSE)</f>
        <v>West</v>
      </c>
      <c r="C45" s="240"/>
      <c r="D45" s="230" t="str">
        <f>IF(Snr!$I$10=6,"won",IF(Snr!$I$10=4,"drew",IF(Snr!$I$10=2,"lost","")))</f>
        <v>drew</v>
      </c>
      <c r="E45" s="231" t="str">
        <f>IF(Snr!$I$12=6,"won",IF(Snr!$I$12=4,"drew",IF(Snr!$I$12=2,"lost","")))</f>
        <v>lost</v>
      </c>
      <c r="F45" s="230" t="str">
        <f>IF(Snr!$I$18=6,"won",IF(Snr!$I$18=4,"drew",IF(Snr!$I$18=2,"lost","")))</f>
        <v>lost</v>
      </c>
      <c r="G45" s="231" t="str">
        <f>IF(Snr!$I$20=6,"won",IF(Snr!$I$20=4,"drew",IF(Snr!$I$20=2,"lost","")))</f>
        <v>won</v>
      </c>
      <c r="H45" s="289"/>
      <c r="I45" s="290"/>
    </row>
    <row r="46" spans="1:9" ht="24.95" customHeight="1" x14ac:dyDescent="0.2">
      <c r="A46" s="243" t="s">
        <v>2</v>
      </c>
      <c r="B46" s="229" t="str">
        <f>VLOOKUP(A46,Master!A$28:B$30,2,FALSE)</f>
        <v>South</v>
      </c>
      <c r="C46" s="240"/>
      <c r="D46" s="230" t="str">
        <f>IF(Snr!$J$10=6,"won",IF(Snr!$J$10=4,"drew",IF(Snr!$J$10=2,"lost","")))</f>
        <v>drew</v>
      </c>
      <c r="E46" s="231" t="str">
        <f>IF(Snr!$J$11=6,"won",IF(Snr!$J$11=4,"drew",IF(Snr!$J$11=2,"lost","")))</f>
        <v>won</v>
      </c>
      <c r="F46" s="230" t="str">
        <f>IF(Snr!$J$18=6,"won",IF(Snr!$J$18=4,"drew",IF(Snr!$J$18=2,"lost","")))</f>
        <v>won</v>
      </c>
      <c r="G46" s="231" t="str">
        <f>IF(Snr!$J$19=6,"won",IF(Snr!$J$19=4,"drew",IF(Snr!$J$19=2,"lost","")))</f>
        <v>won</v>
      </c>
      <c r="H46" s="289"/>
      <c r="I46" s="290"/>
    </row>
    <row r="47" spans="1:9" ht="24.95" customHeight="1" thickBot="1" x14ac:dyDescent="0.25">
      <c r="A47" s="243" t="s">
        <v>3</v>
      </c>
      <c r="B47" s="229" t="str">
        <f>VLOOKUP(A47,Master!A$28:B$30,2,FALSE)</f>
        <v>East</v>
      </c>
      <c r="C47" s="240"/>
      <c r="D47" s="236" t="str">
        <f>IF(Snr!$K$11=6,"won",IF(Snr!$K$11=4,"drew",IF(Snr!$K$11=2,"lost","")))</f>
        <v>lost</v>
      </c>
      <c r="E47" s="237" t="str">
        <f>IF(Snr!$K$12=6,"won",IF(Snr!$K$12=4,"drew",IF(Snr!$K$12=2,"lost","")))</f>
        <v>won</v>
      </c>
      <c r="F47" s="236" t="str">
        <f>IF(Snr!$K$19=6,"won",IF(Snr!$K$19=4,"drew",IF(Snr!$K$19=2,"lost","")))</f>
        <v>lost</v>
      </c>
      <c r="G47" s="237" t="str">
        <f>IF(Snr!$K$20=6,"won",IF(Snr!$K$20=4,"drew",IF(Snr!$K$20=2,"lost","")))</f>
        <v>lost</v>
      </c>
      <c r="H47" s="291"/>
      <c r="I47" s="292"/>
    </row>
  </sheetData>
  <sheetProtection algorithmName="SHA-512" hashValue="gPF5vq5XhwZ7ugeuchMNyoqshQLVXmnAfqmYIf3QxaDxs2frk9lFnbIZzbz7Nz30nzQSuEjGVY+zg5tiztZVRg==" saltValue="9Wzq/HkwUxtOqcXOeBFckQ==" spinCount="100000" sheet="1" objects="1" scenarios="1"/>
  <mergeCells count="23">
    <mergeCell ref="H43:I43"/>
    <mergeCell ref="D43:E43"/>
    <mergeCell ref="H36:I36"/>
    <mergeCell ref="D36:E36"/>
    <mergeCell ref="D28:I28"/>
    <mergeCell ref="D35:I35"/>
    <mergeCell ref="H29:I29"/>
    <mergeCell ref="D29:E29"/>
    <mergeCell ref="F29:G29"/>
    <mergeCell ref="F36:G36"/>
    <mergeCell ref="F43:G43"/>
    <mergeCell ref="D3:J3"/>
    <mergeCell ref="D4:E4"/>
    <mergeCell ref="D11:E11"/>
    <mergeCell ref="D42:I42"/>
    <mergeCell ref="D18:E18"/>
    <mergeCell ref="H11:I11"/>
    <mergeCell ref="H4:I4"/>
    <mergeCell ref="F4:G4"/>
    <mergeCell ref="F11:G11"/>
    <mergeCell ref="F18:G18"/>
    <mergeCell ref="D17:J17"/>
    <mergeCell ref="D10:J10"/>
  </mergeCells>
  <phoneticPr fontId="43" type="noConversion"/>
  <pageMargins left="0.75" right="0.75" top="1" bottom="1" header="0.5" footer="0.5"/>
  <pageSetup paperSize="9" orientation="portrait" r:id="rId1"/>
  <headerFooter alignWithMargins="0"/>
  <ignoredErrors>
    <ignoredError sqref="G20:G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7DC9-4C75-4464-B922-DBCF34E357F5}">
  <dimension ref="A1:K111"/>
  <sheetViews>
    <sheetView topLeftCell="A34" zoomScale="75" zoomScaleNormal="75" workbookViewId="0">
      <selection activeCell="N111" sqref="N111"/>
    </sheetView>
  </sheetViews>
  <sheetFormatPr defaultRowHeight="12.75" x14ac:dyDescent="0.2"/>
  <cols>
    <col min="1" max="11" width="10.7109375" customWidth="1"/>
  </cols>
  <sheetData>
    <row r="1" spans="1:11" ht="23.25" x14ac:dyDescent="0.2">
      <c r="A1" s="50" t="s">
        <v>20</v>
      </c>
      <c r="B1" s="51"/>
      <c r="C1" s="51"/>
      <c r="D1" s="51"/>
      <c r="E1" s="51"/>
      <c r="F1" s="51"/>
      <c r="G1" s="51"/>
      <c r="H1" s="136"/>
      <c r="I1" s="136"/>
      <c r="J1" s="136"/>
      <c r="K1" s="136"/>
    </row>
    <row r="2" spans="1:11" ht="23.25" x14ac:dyDescent="0.2">
      <c r="A2" s="50"/>
      <c r="B2" s="51"/>
      <c r="C2" s="51"/>
      <c r="D2" s="51"/>
      <c r="E2" s="51"/>
      <c r="F2" s="51"/>
      <c r="G2" s="51"/>
      <c r="H2" s="136"/>
      <c r="I2" s="136"/>
      <c r="J2" s="136"/>
      <c r="K2" s="136"/>
    </row>
    <row r="3" spans="1:11" ht="23.25" x14ac:dyDescent="0.2">
      <c r="A3" s="138" t="s">
        <v>26</v>
      </c>
      <c r="B3" s="139" t="str">
        <f>IF(Master!B3="","",Master!B3)</f>
        <v>Solihull</v>
      </c>
      <c r="C3" s="139"/>
      <c r="D3" s="140"/>
      <c r="E3" s="140"/>
      <c r="F3" s="140"/>
      <c r="G3" s="140"/>
      <c r="H3" s="140"/>
      <c r="I3" s="141" t="s">
        <v>1</v>
      </c>
      <c r="J3" s="210"/>
      <c r="K3" s="211"/>
    </row>
    <row r="4" spans="1:11" ht="23.25" x14ac:dyDescent="0.2">
      <c r="A4" s="138" t="s">
        <v>27</v>
      </c>
      <c r="B4" s="139" t="str">
        <f>IF(Master!B4="","",Master!B4)</f>
        <v>14th September 2019</v>
      </c>
      <c r="C4" s="139"/>
      <c r="D4" s="140"/>
      <c r="E4" s="140"/>
      <c r="F4" s="139"/>
      <c r="G4" s="140"/>
      <c r="H4" s="140"/>
      <c r="I4" s="141" t="s">
        <v>2</v>
      </c>
      <c r="J4" s="210"/>
      <c r="K4" s="211"/>
    </row>
    <row r="5" spans="1:11" ht="23.25" x14ac:dyDescent="0.2">
      <c r="A5" s="138"/>
      <c r="B5" s="139"/>
      <c r="C5" s="139"/>
      <c r="D5" s="140"/>
      <c r="E5" s="140"/>
      <c r="F5" s="139"/>
      <c r="G5" s="140"/>
      <c r="H5" s="140"/>
      <c r="I5" s="141" t="s">
        <v>3</v>
      </c>
      <c r="J5" s="210"/>
      <c r="K5" s="211"/>
    </row>
    <row r="6" spans="1:11" ht="23.25" x14ac:dyDescent="0.2">
      <c r="A6" s="142" t="s">
        <v>81</v>
      </c>
      <c r="B6" s="141"/>
      <c r="C6" s="140"/>
      <c r="D6" s="140"/>
      <c r="E6" s="140"/>
      <c r="F6" s="140"/>
      <c r="G6" s="140"/>
      <c r="H6" s="140"/>
      <c r="I6" s="282"/>
      <c r="J6" s="283"/>
      <c r="K6" s="284"/>
    </row>
    <row r="7" spans="1:11" ht="13.5" thickBot="1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23.25" customHeight="1" x14ac:dyDescent="0.2">
      <c r="A8" s="364" t="str">
        <f>Master!$B$9</f>
        <v>Rhythm Blues</v>
      </c>
      <c r="B8" s="365"/>
      <c r="C8" s="365"/>
      <c r="D8" s="365"/>
      <c r="E8" s="366"/>
      <c r="F8" s="349" t="s">
        <v>5</v>
      </c>
      <c r="G8" s="341"/>
      <c r="H8" s="341"/>
      <c r="I8" s="349" t="s">
        <v>6</v>
      </c>
      <c r="J8" s="341"/>
      <c r="K8" s="342"/>
    </row>
    <row r="9" spans="1:11" ht="26.25" x14ac:dyDescent="0.2">
      <c r="A9" s="346" t="s">
        <v>74</v>
      </c>
      <c r="B9" s="347"/>
      <c r="C9" s="347"/>
      <c r="D9" s="347"/>
      <c r="E9" s="348"/>
      <c r="F9" s="9">
        <v>1</v>
      </c>
      <c r="G9" s="7">
        <v>2</v>
      </c>
      <c r="H9" s="7">
        <v>3</v>
      </c>
      <c r="I9" s="9" t="s">
        <v>1</v>
      </c>
      <c r="J9" s="7" t="s">
        <v>2</v>
      </c>
      <c r="K9" s="14" t="s">
        <v>3</v>
      </c>
    </row>
    <row r="10" spans="1:11" ht="26.25" x14ac:dyDescent="0.2">
      <c r="A10" s="128"/>
      <c r="B10" s="152" t="s">
        <v>1</v>
      </c>
      <c r="C10" s="153" t="s">
        <v>8</v>
      </c>
      <c r="D10" s="154" t="s">
        <v>2</v>
      </c>
      <c r="E10" s="131"/>
      <c r="F10" s="6"/>
      <c r="G10" s="8"/>
      <c r="H10" s="8"/>
      <c r="I10" s="9"/>
      <c r="J10" s="7"/>
      <c r="K10" s="11"/>
    </row>
    <row r="11" spans="1:11" ht="26.25" x14ac:dyDescent="0.2">
      <c r="A11" s="190"/>
      <c r="B11" s="129" t="s">
        <v>2</v>
      </c>
      <c r="C11" s="144" t="s">
        <v>8</v>
      </c>
      <c r="D11" s="130" t="s">
        <v>3</v>
      </c>
      <c r="E11" s="189"/>
      <c r="F11" s="6"/>
      <c r="G11" s="8"/>
      <c r="H11" s="8"/>
      <c r="I11" s="13"/>
      <c r="J11" s="7"/>
      <c r="K11" s="14"/>
    </row>
    <row r="12" spans="1:11" ht="27" thickBot="1" x14ac:dyDescent="0.25">
      <c r="A12" s="205"/>
      <c r="B12" s="132" t="s">
        <v>3</v>
      </c>
      <c r="C12" s="150" t="s">
        <v>8</v>
      </c>
      <c r="D12" s="133" t="s">
        <v>1</v>
      </c>
      <c r="E12" s="206"/>
      <c r="F12" s="134"/>
      <c r="G12" s="135"/>
      <c r="H12" s="135"/>
      <c r="I12" s="17"/>
      <c r="J12" s="18"/>
      <c r="K12" s="143"/>
    </row>
    <row r="13" spans="1:11" ht="27" thickBot="1" x14ac:dyDescent="0.25">
      <c r="A13" s="367" t="s">
        <v>7</v>
      </c>
      <c r="B13" s="368"/>
      <c r="C13" s="368"/>
      <c r="D13" s="368"/>
      <c r="E13" s="368"/>
      <c r="F13" s="369"/>
      <c r="G13" s="369"/>
      <c r="H13" s="369"/>
      <c r="I13" s="20"/>
      <c r="J13" s="21"/>
      <c r="K13" s="22"/>
    </row>
    <row r="14" spans="1:11" x14ac:dyDescent="0.2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13.5" thickBot="1" x14ac:dyDescent="0.2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ht="23.25" customHeight="1" x14ac:dyDescent="0.2">
      <c r="A16" s="364" t="str">
        <f>Master!$B$10</f>
        <v>Festival Quickstep</v>
      </c>
      <c r="B16" s="365"/>
      <c r="C16" s="365"/>
      <c r="D16" s="365"/>
      <c r="E16" s="366"/>
      <c r="F16" s="349" t="s">
        <v>5</v>
      </c>
      <c r="G16" s="341"/>
      <c r="H16" s="341"/>
      <c r="I16" s="349" t="s">
        <v>6</v>
      </c>
      <c r="J16" s="341"/>
      <c r="K16" s="342"/>
    </row>
    <row r="17" spans="1:11" ht="26.25" x14ac:dyDescent="0.2">
      <c r="A17" s="346" t="s">
        <v>74</v>
      </c>
      <c r="B17" s="347"/>
      <c r="C17" s="347"/>
      <c r="D17" s="347"/>
      <c r="E17" s="348"/>
      <c r="F17" s="9">
        <v>1</v>
      </c>
      <c r="G17" s="7">
        <v>2</v>
      </c>
      <c r="H17" s="7">
        <v>3</v>
      </c>
      <c r="I17" s="9" t="s">
        <v>1</v>
      </c>
      <c r="J17" s="7" t="s">
        <v>2</v>
      </c>
      <c r="K17" s="14" t="s">
        <v>3</v>
      </c>
    </row>
    <row r="18" spans="1:11" ht="26.25" x14ac:dyDescent="0.2">
      <c r="A18" s="188"/>
      <c r="B18" s="129" t="s">
        <v>1</v>
      </c>
      <c r="C18" s="144" t="s">
        <v>8</v>
      </c>
      <c r="D18" s="130" t="s">
        <v>2</v>
      </c>
      <c r="E18" s="189"/>
      <c r="F18" s="6"/>
      <c r="G18" s="8"/>
      <c r="H18" s="8"/>
      <c r="I18" s="9"/>
      <c r="J18" s="7"/>
      <c r="K18" s="11"/>
    </row>
    <row r="19" spans="1:11" ht="26.25" x14ac:dyDescent="0.2">
      <c r="A19" s="188"/>
      <c r="B19" s="129" t="s">
        <v>2</v>
      </c>
      <c r="C19" s="144" t="s">
        <v>8</v>
      </c>
      <c r="D19" s="130" t="s">
        <v>3</v>
      </c>
      <c r="E19" s="189"/>
      <c r="F19" s="6"/>
      <c r="G19" s="8"/>
      <c r="H19" s="8"/>
      <c r="I19" s="13"/>
      <c r="J19" s="7"/>
      <c r="K19" s="14"/>
    </row>
    <row r="20" spans="1:11" ht="27" thickBot="1" x14ac:dyDescent="0.25">
      <c r="A20" s="188"/>
      <c r="B20" s="132" t="s">
        <v>3</v>
      </c>
      <c r="C20" s="150" t="s">
        <v>8</v>
      </c>
      <c r="D20" s="133" t="s">
        <v>1</v>
      </c>
      <c r="E20" s="189"/>
      <c r="F20" s="15"/>
      <c r="G20" s="16"/>
      <c r="H20" s="16"/>
      <c r="I20" s="17"/>
      <c r="J20" s="18"/>
      <c r="K20" s="143"/>
    </row>
    <row r="21" spans="1:11" ht="27" thickBot="1" x14ac:dyDescent="0.25">
      <c r="A21" s="359" t="s">
        <v>7</v>
      </c>
      <c r="B21" s="353"/>
      <c r="C21" s="353"/>
      <c r="D21" s="353"/>
      <c r="E21" s="353"/>
      <c r="F21" s="353"/>
      <c r="G21" s="353"/>
      <c r="H21" s="353"/>
      <c r="I21" s="20"/>
      <c r="J21" s="21"/>
      <c r="K21" s="22"/>
    </row>
    <row r="22" spans="1:1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ht="13.5" thickBot="1" x14ac:dyDescent="0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ht="23.25" customHeight="1" x14ac:dyDescent="0.2">
      <c r="A24" s="364" t="str">
        <f>Master!$B$11</f>
        <v>Riverside Rhumba</v>
      </c>
      <c r="B24" s="365"/>
      <c r="C24" s="365"/>
      <c r="D24" s="365"/>
      <c r="E24" s="366"/>
      <c r="F24" s="349" t="s">
        <v>5</v>
      </c>
      <c r="G24" s="341"/>
      <c r="H24" s="341"/>
      <c r="I24" s="349" t="s">
        <v>6</v>
      </c>
      <c r="J24" s="341"/>
      <c r="K24" s="342"/>
    </row>
    <row r="25" spans="1:11" ht="26.25" x14ac:dyDescent="0.2">
      <c r="A25" s="346" t="s">
        <v>74</v>
      </c>
      <c r="B25" s="347"/>
      <c r="C25" s="347"/>
      <c r="D25" s="347"/>
      <c r="E25" s="348"/>
      <c r="F25" s="9">
        <v>1</v>
      </c>
      <c r="G25" s="7">
        <v>2</v>
      </c>
      <c r="H25" s="7">
        <v>3</v>
      </c>
      <c r="I25" s="9" t="s">
        <v>1</v>
      </c>
      <c r="J25" s="7" t="s">
        <v>2</v>
      </c>
      <c r="K25" s="14" t="s">
        <v>3</v>
      </c>
    </row>
    <row r="26" spans="1:11" ht="26.25" x14ac:dyDescent="0.2">
      <c r="A26" s="188"/>
      <c r="B26" s="129" t="s">
        <v>1</v>
      </c>
      <c r="C26" s="144" t="s">
        <v>8</v>
      </c>
      <c r="D26" s="130" t="s">
        <v>2</v>
      </c>
      <c r="E26" s="189"/>
      <c r="F26" s="6"/>
      <c r="G26" s="8"/>
      <c r="H26" s="8"/>
      <c r="I26" s="9"/>
      <c r="J26" s="7"/>
      <c r="K26" s="11"/>
    </row>
    <row r="27" spans="1:11" ht="26.25" x14ac:dyDescent="0.2">
      <c r="A27" s="188"/>
      <c r="B27" s="129" t="s">
        <v>2</v>
      </c>
      <c r="C27" s="144" t="s">
        <v>8</v>
      </c>
      <c r="D27" s="130" t="s">
        <v>3</v>
      </c>
      <c r="E27" s="189"/>
      <c r="F27" s="6"/>
      <c r="G27" s="8"/>
      <c r="H27" s="8"/>
      <c r="I27" s="13"/>
      <c r="J27" s="7"/>
      <c r="K27" s="14"/>
    </row>
    <row r="28" spans="1:11" ht="27" thickBot="1" x14ac:dyDescent="0.25">
      <c r="A28" s="188"/>
      <c r="B28" s="132" t="s">
        <v>3</v>
      </c>
      <c r="C28" s="150" t="s">
        <v>8</v>
      </c>
      <c r="D28" s="133" t="s">
        <v>1</v>
      </c>
      <c r="E28" s="189"/>
      <c r="F28" s="15"/>
      <c r="G28" s="16"/>
      <c r="H28" s="16"/>
      <c r="I28" s="17"/>
      <c r="J28" s="18"/>
      <c r="K28" s="143"/>
    </row>
    <row r="29" spans="1:11" ht="27" thickBot="1" x14ac:dyDescent="0.25">
      <c r="A29" s="359" t="s">
        <v>7</v>
      </c>
      <c r="B29" s="353"/>
      <c r="C29" s="353"/>
      <c r="D29" s="353"/>
      <c r="E29" s="353"/>
      <c r="F29" s="353"/>
      <c r="G29" s="353"/>
      <c r="H29" s="353"/>
      <c r="I29" s="20"/>
      <c r="J29" s="21"/>
      <c r="K29" s="22"/>
    </row>
    <row r="30" spans="1:11" x14ac:dyDescent="0.2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</row>
    <row r="31" spans="1:11" x14ac:dyDescent="0.2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</row>
    <row r="32" spans="1:11" ht="13.5" thickBot="1" x14ac:dyDescent="0.2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ht="27" thickBot="1" x14ac:dyDescent="0.25">
      <c r="A33" s="354" t="s">
        <v>12</v>
      </c>
      <c r="B33" s="353"/>
      <c r="C33" s="353"/>
      <c r="D33" s="353"/>
      <c r="E33" s="353"/>
      <c r="F33" s="353"/>
      <c r="G33" s="353"/>
      <c r="H33" s="353"/>
      <c r="I33" s="20" t="s">
        <v>1</v>
      </c>
      <c r="J33" s="21" t="s">
        <v>2</v>
      </c>
      <c r="K33" s="22" t="s">
        <v>3</v>
      </c>
    </row>
    <row r="34" spans="1:11" ht="26.25" x14ac:dyDescent="0.2">
      <c r="A34" s="360" t="s">
        <v>13</v>
      </c>
      <c r="B34" s="341"/>
      <c r="C34" s="341"/>
      <c r="D34" s="341"/>
      <c r="E34" s="341"/>
      <c r="F34" s="341"/>
      <c r="G34" s="341"/>
      <c r="H34" s="341"/>
      <c r="I34" s="23"/>
      <c r="J34" s="24"/>
      <c r="K34" s="25"/>
    </row>
    <row r="35" spans="1:11" ht="26.25" x14ac:dyDescent="0.2">
      <c r="A35" s="355" t="s">
        <v>14</v>
      </c>
      <c r="B35" s="356"/>
      <c r="C35" s="356"/>
      <c r="D35" s="356"/>
      <c r="E35" s="356"/>
      <c r="F35" s="356"/>
      <c r="G35" s="356"/>
      <c r="H35" s="356"/>
      <c r="I35" s="203"/>
      <c r="J35" s="207"/>
      <c r="K35" s="208"/>
    </row>
    <row r="36" spans="1:11" ht="26.25" x14ac:dyDescent="0.2">
      <c r="A36" s="355" t="s">
        <v>15</v>
      </c>
      <c r="B36" s="356"/>
      <c r="C36" s="356"/>
      <c r="D36" s="356"/>
      <c r="E36" s="356"/>
      <c r="F36" s="356"/>
      <c r="G36" s="356"/>
      <c r="H36" s="356"/>
      <c r="I36" s="26"/>
      <c r="J36" s="27"/>
      <c r="K36" s="28"/>
    </row>
    <row r="37" spans="1:11" ht="26.25" x14ac:dyDescent="0.2">
      <c r="A37" s="355" t="s">
        <v>91</v>
      </c>
      <c r="B37" s="356"/>
      <c r="C37" s="356"/>
      <c r="D37" s="356"/>
      <c r="E37" s="356"/>
      <c r="F37" s="356"/>
      <c r="G37" s="356"/>
      <c r="H37" s="356"/>
      <c r="I37" s="218"/>
      <c r="J37" s="219"/>
      <c r="K37" s="220"/>
    </row>
    <row r="38" spans="1:11" ht="27" thickBot="1" x14ac:dyDescent="0.25">
      <c r="A38" s="357" t="s">
        <v>94</v>
      </c>
      <c r="B38" s="358"/>
      <c r="C38" s="358"/>
      <c r="D38" s="358"/>
      <c r="E38" s="358"/>
      <c r="F38" s="358"/>
      <c r="G38" s="358"/>
      <c r="H38" s="358"/>
      <c r="I38" s="29"/>
      <c r="J38" s="30"/>
      <c r="K38" s="31"/>
    </row>
    <row r="39" spans="1:11" ht="27" thickBot="1" x14ac:dyDescent="0.25">
      <c r="A39" s="352" t="s">
        <v>11</v>
      </c>
      <c r="B39" s="353"/>
      <c r="C39" s="353"/>
      <c r="D39" s="353"/>
      <c r="E39" s="353"/>
      <c r="F39" s="353"/>
      <c r="G39" s="353"/>
      <c r="H39" s="353"/>
      <c r="I39" s="67" t="str">
        <f>IF(SUM($I38:$K38) &gt; 0,RANK(I38,$I38:$K38,0), "")</f>
        <v/>
      </c>
      <c r="J39" s="68" t="str">
        <f>IF(SUM($I38:$K38) &gt; 0,RANK(J38,$I38:$K38,0), "")</f>
        <v/>
      </c>
      <c r="K39" s="69" t="str">
        <f>IF(SUM($I38:$K38) &gt; 0,RANK(K38,$I38:$K38,0), "")</f>
        <v/>
      </c>
    </row>
    <row r="41" spans="1:11" ht="23.25" x14ac:dyDescent="0.2">
      <c r="A41" s="155" t="s">
        <v>21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23.25" x14ac:dyDescent="0.2">
      <c r="A42" s="50"/>
      <c r="B42" s="51"/>
      <c r="C42" s="51"/>
      <c r="D42" s="51"/>
      <c r="E42" s="51"/>
      <c r="F42" s="51"/>
      <c r="G42" s="51"/>
      <c r="H42" s="136"/>
      <c r="I42" s="136"/>
      <c r="J42" s="136"/>
      <c r="K42" s="136"/>
    </row>
    <row r="43" spans="1:11" ht="23.25" x14ac:dyDescent="0.2">
      <c r="A43" s="138" t="s">
        <v>26</v>
      </c>
      <c r="B43" s="139" t="str">
        <f>IF(Master!B3="","",Master!B3)</f>
        <v>Solihull</v>
      </c>
      <c r="C43" s="139"/>
      <c r="D43" s="140"/>
      <c r="E43" s="140"/>
      <c r="F43" s="140"/>
      <c r="G43" s="140"/>
      <c r="H43" s="140"/>
      <c r="I43" s="141" t="s">
        <v>1</v>
      </c>
      <c r="J43" s="210"/>
      <c r="K43" s="211"/>
    </row>
    <row r="44" spans="1:11" ht="23.25" x14ac:dyDescent="0.2">
      <c r="A44" s="138" t="s">
        <v>27</v>
      </c>
      <c r="B44" s="139" t="str">
        <f>IF(Master!B4="","",Master!B4)</f>
        <v>14th September 2019</v>
      </c>
      <c r="C44" s="139"/>
      <c r="D44" s="140"/>
      <c r="E44" s="140"/>
      <c r="F44" s="139"/>
      <c r="G44" s="140"/>
      <c r="H44" s="140"/>
      <c r="I44" s="141" t="s">
        <v>2</v>
      </c>
      <c r="J44" s="210"/>
      <c r="K44" s="211"/>
    </row>
    <row r="45" spans="1:11" ht="23.25" x14ac:dyDescent="0.2">
      <c r="A45" s="138"/>
      <c r="B45" s="139"/>
      <c r="C45" s="139"/>
      <c r="D45" s="140"/>
      <c r="E45" s="140"/>
      <c r="F45" s="139"/>
      <c r="G45" s="140"/>
      <c r="H45" s="140"/>
      <c r="I45" s="141" t="s">
        <v>3</v>
      </c>
      <c r="J45" s="210"/>
      <c r="K45" s="211"/>
    </row>
    <row r="46" spans="1:11" ht="23.25" x14ac:dyDescent="0.2">
      <c r="A46" s="142" t="s">
        <v>81</v>
      </c>
      <c r="B46" s="141"/>
      <c r="C46" s="140"/>
      <c r="D46" s="140"/>
      <c r="E46" s="140"/>
      <c r="F46" s="140"/>
      <c r="G46" s="140"/>
      <c r="H46" s="140"/>
      <c r="I46" s="282"/>
      <c r="J46" s="283"/>
      <c r="K46" s="284"/>
    </row>
    <row r="47" spans="1:11" ht="13.5" thickBo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23.25" x14ac:dyDescent="0.2">
      <c r="A48" s="381" t="str">
        <f>Master!$B$16</f>
        <v>Hickory Hoedown</v>
      </c>
      <c r="B48" s="382"/>
      <c r="C48" s="382"/>
      <c r="D48" s="382"/>
      <c r="E48" s="383"/>
      <c r="F48" s="349" t="s">
        <v>5</v>
      </c>
      <c r="G48" s="340"/>
      <c r="H48" s="340"/>
      <c r="I48" s="349" t="s">
        <v>6</v>
      </c>
      <c r="J48" s="340"/>
      <c r="K48" s="375"/>
    </row>
    <row r="49" spans="1:11" ht="26.25" x14ac:dyDescent="0.2">
      <c r="A49" s="346" t="s">
        <v>74</v>
      </c>
      <c r="B49" s="379"/>
      <c r="C49" s="379"/>
      <c r="D49" s="379"/>
      <c r="E49" s="380"/>
      <c r="F49" s="9">
        <v>1</v>
      </c>
      <c r="G49" s="7">
        <v>2</v>
      </c>
      <c r="H49" s="7">
        <v>3</v>
      </c>
      <c r="I49" s="9" t="s">
        <v>1</v>
      </c>
      <c r="J49" s="7" t="s">
        <v>2</v>
      </c>
      <c r="K49" s="14" t="s">
        <v>3</v>
      </c>
    </row>
    <row r="50" spans="1:11" ht="26.25" x14ac:dyDescent="0.2">
      <c r="A50" s="156"/>
      <c r="B50" s="152" t="s">
        <v>1</v>
      </c>
      <c r="C50" s="153" t="s">
        <v>8</v>
      </c>
      <c r="D50" s="154" t="s">
        <v>2</v>
      </c>
      <c r="E50" s="131"/>
      <c r="F50" s="6"/>
      <c r="G50" s="8"/>
      <c r="H50" s="8"/>
      <c r="I50" s="9"/>
      <c r="J50" s="7"/>
      <c r="K50" s="11"/>
    </row>
    <row r="51" spans="1:11" ht="26.25" x14ac:dyDescent="0.2">
      <c r="A51" s="188"/>
      <c r="B51" s="129" t="s">
        <v>2</v>
      </c>
      <c r="C51" s="144" t="s">
        <v>8</v>
      </c>
      <c r="D51" s="130" t="s">
        <v>3</v>
      </c>
      <c r="E51" s="189"/>
      <c r="F51" s="6"/>
      <c r="G51" s="8"/>
      <c r="H51" s="8"/>
      <c r="I51" s="13"/>
      <c r="J51" s="7"/>
      <c r="K51" s="14"/>
    </row>
    <row r="52" spans="1:11" ht="27" thickBot="1" x14ac:dyDescent="0.25">
      <c r="A52" s="209"/>
      <c r="B52" s="132" t="s">
        <v>3</v>
      </c>
      <c r="C52" s="150" t="s">
        <v>8</v>
      </c>
      <c r="D52" s="133" t="s">
        <v>1</v>
      </c>
      <c r="E52" s="206"/>
      <c r="F52" s="15"/>
      <c r="G52" s="16"/>
      <c r="H52" s="16"/>
      <c r="I52" s="9"/>
      <c r="J52" s="10"/>
      <c r="K52" s="14"/>
    </row>
    <row r="53" spans="1:11" ht="27" thickBot="1" x14ac:dyDescent="0.25">
      <c r="A53" s="367" t="s">
        <v>7</v>
      </c>
      <c r="B53" s="376"/>
      <c r="C53" s="376"/>
      <c r="D53" s="376"/>
      <c r="E53" s="376"/>
      <c r="F53" s="376"/>
      <c r="G53" s="376"/>
      <c r="H53" s="376"/>
      <c r="I53" s="157"/>
      <c r="J53" s="158"/>
      <c r="K53" s="159"/>
    </row>
    <row r="54" spans="1:1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3.5" thickBo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23.25" x14ac:dyDescent="0.2">
      <c r="A56" s="381" t="str">
        <f>Master!$B$17</f>
        <v>Ten Fox</v>
      </c>
      <c r="B56" s="481"/>
      <c r="C56" s="481"/>
      <c r="D56" s="481"/>
      <c r="E56" s="482"/>
      <c r="F56" s="349" t="s">
        <v>5</v>
      </c>
      <c r="G56" s="340"/>
      <c r="H56" s="340"/>
      <c r="I56" s="349" t="s">
        <v>6</v>
      </c>
      <c r="J56" s="340"/>
      <c r="K56" s="375"/>
    </row>
    <row r="57" spans="1:11" ht="26.25" x14ac:dyDescent="0.2">
      <c r="A57" s="346" t="s">
        <v>74</v>
      </c>
      <c r="B57" s="347"/>
      <c r="C57" s="347"/>
      <c r="D57" s="347"/>
      <c r="E57" s="348"/>
      <c r="F57" s="9">
        <v>1</v>
      </c>
      <c r="G57" s="7">
        <v>2</v>
      </c>
      <c r="H57" s="7">
        <v>3</v>
      </c>
      <c r="I57" s="9" t="s">
        <v>1</v>
      </c>
      <c r="J57" s="7" t="s">
        <v>2</v>
      </c>
      <c r="K57" s="14" t="s">
        <v>3</v>
      </c>
    </row>
    <row r="58" spans="1:11" ht="26.25" x14ac:dyDescent="0.2">
      <c r="A58" s="188"/>
      <c r="B58" s="152" t="s">
        <v>1</v>
      </c>
      <c r="C58" s="153" t="s">
        <v>8</v>
      </c>
      <c r="D58" s="154" t="s">
        <v>2</v>
      </c>
      <c r="E58" s="188"/>
      <c r="F58" s="6"/>
      <c r="G58" s="8"/>
      <c r="H58" s="8"/>
      <c r="I58" s="9"/>
      <c r="J58" s="7"/>
      <c r="K58" s="11"/>
    </row>
    <row r="59" spans="1:11" ht="26.25" x14ac:dyDescent="0.2">
      <c r="A59" s="188"/>
      <c r="B59" s="129" t="s">
        <v>2</v>
      </c>
      <c r="C59" s="144" t="s">
        <v>8</v>
      </c>
      <c r="D59" s="130" t="s">
        <v>3</v>
      </c>
      <c r="E59" s="188"/>
      <c r="F59" s="6"/>
      <c r="G59" s="8"/>
      <c r="H59" s="8"/>
      <c r="I59" s="13"/>
      <c r="J59" s="7"/>
      <c r="K59" s="14"/>
    </row>
    <row r="60" spans="1:11" ht="27" thickBot="1" x14ac:dyDescent="0.25">
      <c r="A60" s="188"/>
      <c r="B60" s="132" t="s">
        <v>3</v>
      </c>
      <c r="C60" s="150" t="s">
        <v>8</v>
      </c>
      <c r="D60" s="133" t="s">
        <v>1</v>
      </c>
      <c r="E60" s="188"/>
      <c r="F60" s="15"/>
      <c r="G60" s="16"/>
      <c r="H60" s="16"/>
      <c r="I60" s="17"/>
      <c r="J60" s="18"/>
      <c r="K60" s="143"/>
    </row>
    <row r="61" spans="1:11" ht="27" thickBot="1" x14ac:dyDescent="0.25">
      <c r="A61" s="367" t="s">
        <v>7</v>
      </c>
      <c r="B61" s="376"/>
      <c r="C61" s="376"/>
      <c r="D61" s="376"/>
      <c r="E61" s="376"/>
      <c r="F61" s="376"/>
      <c r="G61" s="376"/>
      <c r="H61" s="376"/>
      <c r="I61" s="20"/>
      <c r="J61" s="21"/>
      <c r="K61" s="22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3.5" thickBo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23.25" x14ac:dyDescent="0.2">
      <c r="A64" s="381" t="str">
        <f>Master!$B$18</f>
        <v>14 Step</v>
      </c>
      <c r="B64" s="481"/>
      <c r="C64" s="481"/>
      <c r="D64" s="481"/>
      <c r="E64" s="482"/>
      <c r="F64" s="349" t="s">
        <v>5</v>
      </c>
      <c r="G64" s="340"/>
      <c r="H64" s="340"/>
      <c r="I64" s="349" t="s">
        <v>6</v>
      </c>
      <c r="J64" s="340"/>
      <c r="K64" s="375"/>
    </row>
    <row r="65" spans="1:11" ht="26.25" x14ac:dyDescent="0.2">
      <c r="A65" s="346" t="s">
        <v>74</v>
      </c>
      <c r="B65" s="347"/>
      <c r="C65" s="347"/>
      <c r="D65" s="347"/>
      <c r="E65" s="348"/>
      <c r="F65" s="9">
        <v>1</v>
      </c>
      <c r="G65" s="7">
        <v>2</v>
      </c>
      <c r="H65" s="7">
        <v>3</v>
      </c>
      <c r="I65" s="9" t="s">
        <v>1</v>
      </c>
      <c r="J65" s="7" t="s">
        <v>2</v>
      </c>
      <c r="K65" s="14" t="s">
        <v>3</v>
      </c>
    </row>
    <row r="66" spans="1:11" ht="26.25" x14ac:dyDescent="0.2">
      <c r="A66" s="188"/>
      <c r="B66" s="152" t="s">
        <v>1</v>
      </c>
      <c r="C66" s="153" t="s">
        <v>8</v>
      </c>
      <c r="D66" s="154" t="s">
        <v>2</v>
      </c>
      <c r="E66" s="188"/>
      <c r="F66" s="6"/>
      <c r="G66" s="8"/>
      <c r="H66" s="8"/>
      <c r="I66" s="9"/>
      <c r="J66" s="7"/>
      <c r="K66" s="11"/>
    </row>
    <row r="67" spans="1:11" ht="26.25" x14ac:dyDescent="0.2">
      <c r="A67" s="188"/>
      <c r="B67" s="129" t="s">
        <v>2</v>
      </c>
      <c r="C67" s="144" t="s">
        <v>8</v>
      </c>
      <c r="D67" s="130" t="s">
        <v>3</v>
      </c>
      <c r="E67" s="188"/>
      <c r="F67" s="6"/>
      <c r="G67" s="8"/>
      <c r="H67" s="8"/>
      <c r="I67" s="13"/>
      <c r="J67" s="7"/>
      <c r="K67" s="14"/>
    </row>
    <row r="68" spans="1:11" ht="27" thickBot="1" x14ac:dyDescent="0.25">
      <c r="A68" s="188"/>
      <c r="B68" s="132" t="s">
        <v>3</v>
      </c>
      <c r="C68" s="150" t="s">
        <v>8</v>
      </c>
      <c r="D68" s="133" t="s">
        <v>1</v>
      </c>
      <c r="E68" s="188"/>
      <c r="F68" s="15"/>
      <c r="G68" s="16"/>
      <c r="H68" s="16"/>
      <c r="I68" s="17"/>
      <c r="J68" s="18"/>
      <c r="K68" s="143"/>
    </row>
    <row r="69" spans="1:11" ht="27" thickBot="1" x14ac:dyDescent="0.25">
      <c r="A69" s="367" t="s">
        <v>7</v>
      </c>
      <c r="B69" s="376"/>
      <c r="C69" s="376"/>
      <c r="D69" s="376"/>
      <c r="E69" s="376"/>
      <c r="F69" s="376"/>
      <c r="G69" s="376"/>
      <c r="H69" s="376"/>
      <c r="I69" s="20"/>
      <c r="J69" s="21"/>
      <c r="K69" s="22"/>
    </row>
    <row r="70" spans="1:1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 thickBo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27" thickBot="1" x14ac:dyDescent="0.25">
      <c r="A73" s="391" t="s">
        <v>12</v>
      </c>
      <c r="B73" s="392"/>
      <c r="C73" s="392"/>
      <c r="D73" s="392"/>
      <c r="E73" s="392"/>
      <c r="F73" s="392"/>
      <c r="G73" s="392"/>
      <c r="H73" s="392"/>
      <c r="I73" s="160" t="s">
        <v>1</v>
      </c>
      <c r="J73" s="161" t="s">
        <v>2</v>
      </c>
      <c r="K73" s="162" t="s">
        <v>3</v>
      </c>
    </row>
    <row r="74" spans="1:11" ht="26.25" x14ac:dyDescent="0.2">
      <c r="A74" s="395" t="s">
        <v>13</v>
      </c>
      <c r="B74" s="396"/>
      <c r="C74" s="396"/>
      <c r="D74" s="396"/>
      <c r="E74" s="396"/>
      <c r="F74" s="396"/>
      <c r="G74" s="396"/>
      <c r="H74" s="396"/>
      <c r="I74" s="23"/>
      <c r="J74" s="24"/>
      <c r="K74" s="25"/>
    </row>
    <row r="75" spans="1:11" ht="26.25" x14ac:dyDescent="0.2">
      <c r="A75" s="393" t="s">
        <v>14</v>
      </c>
      <c r="B75" s="394"/>
      <c r="C75" s="394"/>
      <c r="D75" s="394"/>
      <c r="E75" s="394"/>
      <c r="F75" s="394"/>
      <c r="G75" s="394"/>
      <c r="H75" s="394"/>
      <c r="I75" s="203"/>
      <c r="J75" s="207"/>
      <c r="K75" s="208"/>
    </row>
    <row r="76" spans="1:11" ht="26.25" x14ac:dyDescent="0.2">
      <c r="A76" s="393" t="s">
        <v>15</v>
      </c>
      <c r="B76" s="394"/>
      <c r="C76" s="394"/>
      <c r="D76" s="394"/>
      <c r="E76" s="394"/>
      <c r="F76" s="394"/>
      <c r="G76" s="394"/>
      <c r="H76" s="394"/>
      <c r="I76" s="26"/>
      <c r="J76" s="27"/>
      <c r="K76" s="28"/>
    </row>
    <row r="77" spans="1:11" ht="26.25" x14ac:dyDescent="0.2">
      <c r="A77" s="393" t="s">
        <v>91</v>
      </c>
      <c r="B77" s="394"/>
      <c r="C77" s="394"/>
      <c r="D77" s="394"/>
      <c r="E77" s="394"/>
      <c r="F77" s="394"/>
      <c r="G77" s="394"/>
      <c r="H77" s="394"/>
      <c r="I77" s="218"/>
      <c r="J77" s="219"/>
      <c r="K77" s="220"/>
    </row>
    <row r="78" spans="1:11" ht="27" thickBot="1" x14ac:dyDescent="0.25">
      <c r="A78" s="400" t="s">
        <v>16</v>
      </c>
      <c r="B78" s="401"/>
      <c r="C78" s="401"/>
      <c r="D78" s="401"/>
      <c r="E78" s="401"/>
      <c r="F78" s="401"/>
      <c r="G78" s="401"/>
      <c r="H78" s="401"/>
      <c r="I78" s="29"/>
      <c r="J78" s="30"/>
      <c r="K78" s="31"/>
    </row>
    <row r="79" spans="1:11" ht="27" thickBot="1" x14ac:dyDescent="0.25">
      <c r="A79" s="390" t="s">
        <v>11</v>
      </c>
      <c r="B79" s="390"/>
      <c r="C79" s="390"/>
      <c r="D79" s="390"/>
      <c r="E79" s="390"/>
      <c r="F79" s="390"/>
      <c r="G79" s="390"/>
      <c r="H79" s="390"/>
      <c r="I79" s="67" t="str">
        <f>IF(SUM($I78:$K78) &gt; 0,RANK(I78,$I78:$K78,0), "")</f>
        <v/>
      </c>
      <c r="J79" s="68" t="str">
        <f>IF(SUM($I78:$K78) &gt; 0,RANK(J78,$I78:$K78,0), "")</f>
        <v/>
      </c>
      <c r="K79" s="69" t="str">
        <f>IF(SUM($I78:$K78) &gt; 0,RANK(K78,$I78:$K78,0), "")</f>
        <v/>
      </c>
    </row>
    <row r="81" spans="1:11" ht="23.25" x14ac:dyDescent="0.2">
      <c r="A81" s="166" t="s">
        <v>22</v>
      </c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23.25" x14ac:dyDescent="0.2">
      <c r="A82" s="50"/>
      <c r="B82" s="51"/>
      <c r="C82" s="51"/>
      <c r="D82" s="51"/>
      <c r="E82" s="51"/>
      <c r="F82" s="51"/>
      <c r="G82" s="51"/>
      <c r="H82" s="136"/>
      <c r="I82" s="136"/>
      <c r="J82" s="136"/>
      <c r="K82" s="136"/>
    </row>
    <row r="83" spans="1:11" ht="23.25" x14ac:dyDescent="0.2">
      <c r="A83" s="138" t="s">
        <v>26</v>
      </c>
      <c r="B83" s="139" t="str">
        <f>IF(Master!B3="","",Master!B3)</f>
        <v>Solihull</v>
      </c>
      <c r="C83" s="139"/>
      <c r="D83" s="140"/>
      <c r="E83" s="140"/>
      <c r="F83" s="140"/>
      <c r="G83" s="140"/>
      <c r="H83" s="140"/>
      <c r="I83" s="141" t="s">
        <v>1</v>
      </c>
      <c r="J83" s="210"/>
      <c r="K83" s="211"/>
    </row>
    <row r="84" spans="1:11" ht="23.25" x14ac:dyDescent="0.2">
      <c r="A84" s="138" t="s">
        <v>27</v>
      </c>
      <c r="B84" s="139" t="str">
        <f>IF(Master!B4="","",Master!B4)</f>
        <v>14th September 2019</v>
      </c>
      <c r="C84" s="139"/>
      <c r="D84" s="140"/>
      <c r="E84" s="140"/>
      <c r="F84" s="139"/>
      <c r="G84" s="140"/>
      <c r="H84" s="140"/>
      <c r="I84" s="141" t="s">
        <v>2</v>
      </c>
      <c r="J84" s="210"/>
      <c r="K84" s="211"/>
    </row>
    <row r="85" spans="1:11" ht="23.25" x14ac:dyDescent="0.2">
      <c r="A85" s="138"/>
      <c r="B85" s="139"/>
      <c r="C85" s="139"/>
      <c r="D85" s="140"/>
      <c r="E85" s="140"/>
      <c r="F85" s="139"/>
      <c r="G85" s="140"/>
      <c r="H85" s="140"/>
      <c r="I85" s="141" t="s">
        <v>3</v>
      </c>
      <c r="J85" s="210"/>
      <c r="K85" s="211"/>
    </row>
    <row r="86" spans="1:11" ht="23.25" x14ac:dyDescent="0.2">
      <c r="A86" s="142" t="s">
        <v>81</v>
      </c>
      <c r="B86" s="141"/>
      <c r="C86" s="140"/>
      <c r="D86" s="140"/>
      <c r="E86" s="140"/>
      <c r="F86" s="140"/>
      <c r="G86" s="140"/>
      <c r="H86" s="140"/>
      <c r="I86" s="282"/>
      <c r="J86" s="283"/>
      <c r="K86" s="284"/>
    </row>
    <row r="87" spans="1:11" ht="13.5" thickBo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23.25" x14ac:dyDescent="0.2">
      <c r="A88" s="428" t="str">
        <f>Master!$B$23</f>
        <v>22 Step</v>
      </c>
      <c r="B88" s="429"/>
      <c r="C88" s="429"/>
      <c r="D88" s="429"/>
      <c r="E88" s="430"/>
      <c r="F88" s="349" t="s">
        <v>5</v>
      </c>
      <c r="G88" s="340"/>
      <c r="H88" s="340"/>
      <c r="I88" s="349" t="s">
        <v>6</v>
      </c>
      <c r="J88" s="340"/>
      <c r="K88" s="375"/>
    </row>
    <row r="89" spans="1:11" ht="26.25" x14ac:dyDescent="0.2">
      <c r="A89" s="346" t="s">
        <v>74</v>
      </c>
      <c r="B89" s="347"/>
      <c r="C89" s="347"/>
      <c r="D89" s="347"/>
      <c r="E89" s="348"/>
      <c r="F89" s="9">
        <v>1</v>
      </c>
      <c r="G89" s="7">
        <v>2</v>
      </c>
      <c r="H89" s="7">
        <v>3</v>
      </c>
      <c r="I89" s="9" t="s">
        <v>1</v>
      </c>
      <c r="J89" s="7" t="s">
        <v>2</v>
      </c>
      <c r="K89" s="14" t="s">
        <v>3</v>
      </c>
    </row>
    <row r="90" spans="1:11" ht="26.25" x14ac:dyDescent="0.2">
      <c r="A90" s="156"/>
      <c r="B90" s="152" t="s">
        <v>1</v>
      </c>
      <c r="C90" s="153" t="s">
        <v>8</v>
      </c>
      <c r="D90" s="154" t="s">
        <v>2</v>
      </c>
      <c r="E90" s="131"/>
      <c r="F90" s="6"/>
      <c r="G90" s="8"/>
      <c r="H90" s="8"/>
      <c r="I90" s="9"/>
      <c r="J90" s="7"/>
      <c r="K90" s="11"/>
    </row>
    <row r="91" spans="1:11" ht="26.25" x14ac:dyDescent="0.2">
      <c r="A91" s="188"/>
      <c r="B91" s="129" t="s">
        <v>2</v>
      </c>
      <c r="C91" s="144" t="s">
        <v>8</v>
      </c>
      <c r="D91" s="130" t="s">
        <v>3</v>
      </c>
      <c r="E91" s="189"/>
      <c r="F91" s="6"/>
      <c r="G91" s="8"/>
      <c r="H91" s="8"/>
      <c r="I91" s="13"/>
      <c r="J91" s="7"/>
      <c r="K91" s="14"/>
    </row>
    <row r="92" spans="1:11" ht="27" thickBot="1" x14ac:dyDescent="0.25">
      <c r="A92" s="209"/>
      <c r="B92" s="132" t="s">
        <v>3</v>
      </c>
      <c r="C92" s="150" t="s">
        <v>8</v>
      </c>
      <c r="D92" s="133" t="s">
        <v>1</v>
      </c>
      <c r="E92" s="206"/>
      <c r="F92" s="15"/>
      <c r="G92" s="16"/>
      <c r="H92" s="16"/>
      <c r="I92" s="9"/>
      <c r="J92" s="10"/>
      <c r="K92" s="14"/>
    </row>
    <row r="93" spans="1:11" ht="27" thickBot="1" x14ac:dyDescent="0.25">
      <c r="A93" s="367" t="s">
        <v>7</v>
      </c>
      <c r="B93" s="376"/>
      <c r="C93" s="376"/>
      <c r="D93" s="376"/>
      <c r="E93" s="376"/>
      <c r="F93" s="376"/>
      <c r="G93" s="376"/>
      <c r="H93" s="376"/>
      <c r="I93" s="157"/>
      <c r="J93" s="158"/>
      <c r="K93" s="159"/>
    </row>
    <row r="94" spans="1:1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3.5" thickBo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23.25" x14ac:dyDescent="0.2">
      <c r="A96" s="428" t="str">
        <f>Master!$B$24</f>
        <v>Starlight Waltz</v>
      </c>
      <c r="B96" s="429"/>
      <c r="C96" s="429"/>
      <c r="D96" s="429"/>
      <c r="E96" s="430"/>
      <c r="F96" s="349" t="s">
        <v>5</v>
      </c>
      <c r="G96" s="340"/>
      <c r="H96" s="340"/>
      <c r="I96" s="349" t="s">
        <v>6</v>
      </c>
      <c r="J96" s="340"/>
      <c r="K96" s="375"/>
    </row>
    <row r="97" spans="1:11" ht="26.25" x14ac:dyDescent="0.2">
      <c r="A97" s="346" t="s">
        <v>74</v>
      </c>
      <c r="B97" s="347"/>
      <c r="C97" s="347"/>
      <c r="D97" s="347"/>
      <c r="E97" s="348"/>
      <c r="F97" s="9">
        <v>1</v>
      </c>
      <c r="G97" s="7">
        <v>2</v>
      </c>
      <c r="H97" s="7">
        <v>3</v>
      </c>
      <c r="I97" s="9" t="s">
        <v>1</v>
      </c>
      <c r="J97" s="7" t="s">
        <v>2</v>
      </c>
      <c r="K97" s="14" t="s">
        <v>3</v>
      </c>
    </row>
    <row r="98" spans="1:11" ht="26.25" x14ac:dyDescent="0.2">
      <c r="A98" s="188"/>
      <c r="B98" s="152" t="s">
        <v>1</v>
      </c>
      <c r="C98" s="153" t="s">
        <v>8</v>
      </c>
      <c r="D98" s="154" t="s">
        <v>2</v>
      </c>
      <c r="E98" s="189"/>
      <c r="F98" s="6"/>
      <c r="G98" s="8"/>
      <c r="H98" s="8"/>
      <c r="I98" s="9"/>
      <c r="J98" s="7"/>
      <c r="K98" s="11"/>
    </row>
    <row r="99" spans="1:11" ht="26.25" x14ac:dyDescent="0.2">
      <c r="A99" s="188"/>
      <c r="B99" s="129" t="s">
        <v>2</v>
      </c>
      <c r="C99" s="144" t="s">
        <v>8</v>
      </c>
      <c r="D99" s="130" t="s">
        <v>3</v>
      </c>
      <c r="E99" s="189"/>
      <c r="F99" s="6"/>
      <c r="G99" s="8"/>
      <c r="H99" s="8"/>
      <c r="I99" s="13"/>
      <c r="J99" s="7"/>
      <c r="K99" s="14"/>
    </row>
    <row r="100" spans="1:11" ht="27" thickBot="1" x14ac:dyDescent="0.25">
      <c r="A100" s="209"/>
      <c r="B100" s="132" t="s">
        <v>3</v>
      </c>
      <c r="C100" s="150" t="s">
        <v>8</v>
      </c>
      <c r="D100" s="133" t="s">
        <v>1</v>
      </c>
      <c r="E100" s="206"/>
      <c r="F100" s="15"/>
      <c r="G100" s="16"/>
      <c r="H100" s="16"/>
      <c r="I100" s="17"/>
      <c r="J100" s="18"/>
      <c r="K100" s="143"/>
    </row>
    <row r="101" spans="1:11" ht="27" thickBot="1" x14ac:dyDescent="0.25">
      <c r="A101" s="367" t="s">
        <v>7</v>
      </c>
      <c r="B101" s="376"/>
      <c r="C101" s="376"/>
      <c r="D101" s="376"/>
      <c r="E101" s="376"/>
      <c r="F101" s="376"/>
      <c r="G101" s="376"/>
      <c r="H101" s="376"/>
      <c r="I101" s="20"/>
      <c r="J101" s="21"/>
      <c r="K101" s="22"/>
    </row>
    <row r="102" spans="1:1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3.5" thickBo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27" thickBot="1" x14ac:dyDescent="0.25">
      <c r="A105" s="391" t="s">
        <v>12</v>
      </c>
      <c r="B105" s="392"/>
      <c r="C105" s="392"/>
      <c r="D105" s="392"/>
      <c r="E105" s="392"/>
      <c r="F105" s="392"/>
      <c r="G105" s="392"/>
      <c r="H105" s="392"/>
      <c r="I105" s="160" t="s">
        <v>1</v>
      </c>
      <c r="J105" s="161" t="s">
        <v>2</v>
      </c>
      <c r="K105" s="162" t="s">
        <v>3</v>
      </c>
    </row>
    <row r="106" spans="1:11" ht="26.25" x14ac:dyDescent="0.2">
      <c r="A106" s="395" t="s">
        <v>13</v>
      </c>
      <c r="B106" s="396"/>
      <c r="C106" s="396"/>
      <c r="D106" s="396"/>
      <c r="E106" s="396"/>
      <c r="F106" s="396"/>
      <c r="G106" s="396"/>
      <c r="H106" s="396"/>
      <c r="I106" s="23"/>
      <c r="J106" s="24"/>
      <c r="K106" s="25"/>
    </row>
    <row r="107" spans="1:11" ht="26.25" x14ac:dyDescent="0.2">
      <c r="A107" s="393" t="s">
        <v>14</v>
      </c>
      <c r="B107" s="394"/>
      <c r="C107" s="394"/>
      <c r="D107" s="394"/>
      <c r="E107" s="394"/>
      <c r="F107" s="394"/>
      <c r="G107" s="394"/>
      <c r="H107" s="394"/>
      <c r="I107" s="203"/>
      <c r="J107" s="207"/>
      <c r="K107" s="208"/>
    </row>
    <row r="108" spans="1:11" ht="26.25" x14ac:dyDescent="0.2">
      <c r="A108" s="393" t="s">
        <v>15</v>
      </c>
      <c r="B108" s="394"/>
      <c r="C108" s="394"/>
      <c r="D108" s="394"/>
      <c r="E108" s="394"/>
      <c r="F108" s="394"/>
      <c r="G108" s="394"/>
      <c r="H108" s="394"/>
      <c r="I108" s="26"/>
      <c r="J108" s="27"/>
      <c r="K108" s="28"/>
    </row>
    <row r="109" spans="1:11" ht="26.25" x14ac:dyDescent="0.2">
      <c r="A109" s="393" t="s">
        <v>91</v>
      </c>
      <c r="B109" s="394"/>
      <c r="C109" s="394"/>
      <c r="D109" s="394"/>
      <c r="E109" s="394"/>
      <c r="F109" s="394"/>
      <c r="G109" s="394"/>
      <c r="H109" s="394"/>
      <c r="I109" s="218"/>
      <c r="J109" s="219"/>
      <c r="K109" s="220"/>
    </row>
    <row r="110" spans="1:11" ht="27" thickBot="1" x14ac:dyDescent="0.25">
      <c r="A110" s="400" t="s">
        <v>16</v>
      </c>
      <c r="B110" s="401"/>
      <c r="C110" s="401"/>
      <c r="D110" s="401"/>
      <c r="E110" s="401"/>
      <c r="F110" s="401"/>
      <c r="G110" s="401"/>
      <c r="H110" s="401"/>
      <c r="I110" s="29"/>
      <c r="J110" s="30"/>
      <c r="K110" s="31"/>
    </row>
    <row r="111" spans="1:11" ht="27" thickBot="1" x14ac:dyDescent="0.25">
      <c r="A111" s="390" t="s">
        <v>11</v>
      </c>
      <c r="B111" s="390"/>
      <c r="C111" s="390"/>
      <c r="D111" s="390"/>
      <c r="E111" s="390"/>
      <c r="F111" s="390"/>
      <c r="G111" s="390"/>
      <c r="H111" s="390"/>
      <c r="I111" s="67" t="str">
        <f>IF(SUM($I110:$K110) &gt; 0,RANK(I110,$I110:$K110,0), "")</f>
        <v/>
      </c>
      <c r="J111" s="68" t="str">
        <f>IF(SUM($I110:$K110) &gt; 0,RANK(J110,$I110:$K110,0), "")</f>
        <v/>
      </c>
      <c r="K111" s="69" t="str">
        <f>IF(SUM($I110:$K110) &gt; 0,RANK(K110,$I110:$K110,0), "")</f>
        <v/>
      </c>
    </row>
  </sheetData>
  <sheetProtection selectLockedCells="1"/>
  <mergeCells count="61">
    <mergeCell ref="A25:E25"/>
    <mergeCell ref="A29:H29"/>
    <mergeCell ref="A24:E24"/>
    <mergeCell ref="F24:H24"/>
    <mergeCell ref="I24:K24"/>
    <mergeCell ref="A8:E8"/>
    <mergeCell ref="F8:H8"/>
    <mergeCell ref="I8:K8"/>
    <mergeCell ref="A9:E9"/>
    <mergeCell ref="A13:H13"/>
    <mergeCell ref="A16:E16"/>
    <mergeCell ref="F16:H16"/>
    <mergeCell ref="I16:K16"/>
    <mergeCell ref="A17:E17"/>
    <mergeCell ref="A21:H21"/>
    <mergeCell ref="A33:H33"/>
    <mergeCell ref="A34:H34"/>
    <mergeCell ref="A35:H35"/>
    <mergeCell ref="A49:E49"/>
    <mergeCell ref="A53:H53"/>
    <mergeCell ref="A37:H37"/>
    <mergeCell ref="A38:H38"/>
    <mergeCell ref="A39:H39"/>
    <mergeCell ref="A36:H36"/>
    <mergeCell ref="A64:E64"/>
    <mergeCell ref="F64:H64"/>
    <mergeCell ref="I48:K48"/>
    <mergeCell ref="A56:E56"/>
    <mergeCell ref="F56:H56"/>
    <mergeCell ref="I56:K56"/>
    <mergeCell ref="A57:E57"/>
    <mergeCell ref="A61:H61"/>
    <mergeCell ref="A48:E48"/>
    <mergeCell ref="F48:H48"/>
    <mergeCell ref="I64:K64"/>
    <mergeCell ref="I88:K88"/>
    <mergeCell ref="A89:E89"/>
    <mergeCell ref="A69:H69"/>
    <mergeCell ref="A73:H73"/>
    <mergeCell ref="A74:H74"/>
    <mergeCell ref="A75:H75"/>
    <mergeCell ref="A76:H76"/>
    <mergeCell ref="A77:H77"/>
    <mergeCell ref="A65:E65"/>
    <mergeCell ref="A78:H78"/>
    <mergeCell ref="A79:H79"/>
    <mergeCell ref="A88:E88"/>
    <mergeCell ref="F88:H88"/>
    <mergeCell ref="A93:H93"/>
    <mergeCell ref="I96:K96"/>
    <mergeCell ref="A97:E97"/>
    <mergeCell ref="A111:H111"/>
    <mergeCell ref="A105:H105"/>
    <mergeCell ref="A106:H106"/>
    <mergeCell ref="A107:H107"/>
    <mergeCell ref="A108:H108"/>
    <mergeCell ref="A109:H109"/>
    <mergeCell ref="A110:H110"/>
    <mergeCell ref="A101:H101"/>
    <mergeCell ref="A96:E96"/>
    <mergeCell ref="F96:H96"/>
  </mergeCells>
  <conditionalFormatting sqref="F10:H12 F26:H28 F50:H52 F66:H68 F90:H92 F98:H100">
    <cfRule type="expression" dxfId="20" priority="17" stopIfTrue="1">
      <formula>AND(NOT(F10=""),NOT(F10=$B10),NOT(F10=$D10),NOT(F10="X"))</formula>
    </cfRule>
  </conditionalFormatting>
  <conditionalFormatting sqref="A10:A12 E10:E12 A26:A28 E26:E28 A50:A52 E50:E52 A66:A68 E66:E68 A90:A92 E90:E92 A98:A100 E98:E100">
    <cfRule type="expression" dxfId="19" priority="18" stopIfTrue="1">
      <formula>AND(NOT(A10=""),NOT(A10=25),NOT(A10=50))</formula>
    </cfRule>
  </conditionalFormatting>
  <conditionalFormatting sqref="I35:K35">
    <cfRule type="expression" dxfId="18" priority="19" stopIfTrue="1">
      <formula>AND(I35&lt;&gt;"",OR(I35&lt;2,I35&gt;18))</formula>
    </cfRule>
  </conditionalFormatting>
  <conditionalFormatting sqref="I39:K39">
    <cfRule type="cellIs" dxfId="17" priority="20" stopIfTrue="1" operator="equal">
      <formula>1</formula>
    </cfRule>
    <cfRule type="cellIs" dxfId="16" priority="21" stopIfTrue="1" operator="equal">
      <formula>2</formula>
    </cfRule>
    <cfRule type="cellIs" dxfId="15" priority="22" stopIfTrue="1" operator="equal">
      <formula>3</formula>
    </cfRule>
  </conditionalFormatting>
  <conditionalFormatting sqref="I75:K75">
    <cfRule type="expression" dxfId="14" priority="13" stopIfTrue="1">
      <formula>AND(I75&lt;&gt;"",OR(I75&lt;2,I75&gt;18))</formula>
    </cfRule>
  </conditionalFormatting>
  <conditionalFormatting sqref="I79:K79">
    <cfRule type="cellIs" dxfId="13" priority="14" stopIfTrue="1" operator="equal">
      <formula>1</formula>
    </cfRule>
    <cfRule type="cellIs" dxfId="12" priority="15" stopIfTrue="1" operator="equal">
      <formula>2</formula>
    </cfRule>
    <cfRule type="cellIs" dxfId="11" priority="16" stopIfTrue="1" operator="equal">
      <formula>3</formula>
    </cfRule>
  </conditionalFormatting>
  <conditionalFormatting sqref="I107:K107">
    <cfRule type="expression" dxfId="10" priority="7" stopIfTrue="1">
      <formula>AND(I107&lt;&gt;"",OR(I107&lt;2,I107&gt;18))</formula>
    </cfRule>
  </conditionalFormatting>
  <conditionalFormatting sqref="I111:K111">
    <cfRule type="cellIs" dxfId="9" priority="8" stopIfTrue="1" operator="equal">
      <formula>1</formula>
    </cfRule>
    <cfRule type="cellIs" dxfId="8" priority="9" stopIfTrue="1" operator="equal">
      <formula>2</formula>
    </cfRule>
    <cfRule type="cellIs" dxfId="7" priority="10" stopIfTrue="1" operator="equal">
      <formula>3</formula>
    </cfRule>
  </conditionalFormatting>
  <conditionalFormatting sqref="F18:H20">
    <cfRule type="expression" dxfId="6" priority="3" stopIfTrue="1">
      <formula>AND(NOT(F18=""),NOT(F18=$B18),NOT(F18=$D18),NOT(F18="X"))</formula>
    </cfRule>
  </conditionalFormatting>
  <conditionalFormatting sqref="A18:A20 E18:E20">
    <cfRule type="expression" dxfId="5" priority="4" stopIfTrue="1">
      <formula>AND(NOT(A18=""),NOT(A18=25),NOT(A18=50))</formula>
    </cfRule>
  </conditionalFormatting>
  <conditionalFormatting sqref="F58:H60">
    <cfRule type="expression" dxfId="4" priority="1" stopIfTrue="1">
      <formula>AND(NOT(F58=""),NOT(F58=$B58),NOT(F58=$D58),NOT(F58="X"))</formula>
    </cfRule>
  </conditionalFormatting>
  <conditionalFormatting sqref="A58:A60 E58:E60">
    <cfRule type="expression" dxfId="3" priority="2" stopIfTrue="1">
      <formula>AND(NOT(A58=""),NOT(A58=25),NOT(A58=50))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rowBreaks count="2" manualBreakCount="2">
    <brk id="40" max="16383" man="1"/>
    <brk id="8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5905-F571-4BF0-AFAD-44767FBBCE49}">
  <sheetPr>
    <pageSetUpPr fitToPage="1"/>
  </sheetPr>
  <dimension ref="A1:D24"/>
  <sheetViews>
    <sheetView workbookViewId="0">
      <selection activeCell="G21" sqref="G21"/>
    </sheetView>
  </sheetViews>
  <sheetFormatPr defaultColWidth="8.85546875" defaultRowHeight="20.25" x14ac:dyDescent="0.3"/>
  <cols>
    <col min="1" max="1" width="18.7109375" style="53" customWidth="1"/>
    <col min="2" max="4" width="20.7109375" style="53" customWidth="1"/>
    <col min="5" max="16384" width="8.85546875" style="52"/>
  </cols>
  <sheetData>
    <row r="1" spans="1:4" ht="34.5" customHeight="1" x14ac:dyDescent="0.3">
      <c r="A1" s="435" t="str">
        <f>CONCATENATE(Master!$B$3," - ",Master!$B$4)</f>
        <v>Solihull - 14th September 2019</v>
      </c>
      <c r="B1" s="436"/>
      <c r="C1" s="436"/>
      <c r="D1" s="436"/>
    </row>
    <row r="2" spans="1:4" ht="12.75" customHeight="1" x14ac:dyDescent="0.3"/>
    <row r="3" spans="1:4" ht="34.5" customHeight="1" x14ac:dyDescent="0.3">
      <c r="A3" s="435" t="s">
        <v>12</v>
      </c>
      <c r="B3" s="436"/>
      <c r="C3" s="436"/>
      <c r="D3" s="436"/>
    </row>
    <row r="4" spans="1:4" ht="12.75" customHeight="1" thickBot="1" x14ac:dyDescent="0.35"/>
    <row r="5" spans="1:4" ht="30" customHeight="1" x14ac:dyDescent="0.3">
      <c r="A5" s="54" t="s">
        <v>0</v>
      </c>
      <c r="B5" s="55" t="s">
        <v>1</v>
      </c>
      <c r="C5" s="55" t="s">
        <v>2</v>
      </c>
      <c r="D5" s="55" t="s">
        <v>3</v>
      </c>
    </row>
    <row r="6" spans="1:4" ht="30" customHeight="1" thickBot="1" x14ac:dyDescent="0.35">
      <c r="A6" s="56" t="s">
        <v>4</v>
      </c>
      <c r="B6" s="66"/>
      <c r="C6" s="66"/>
      <c r="D6" s="66"/>
    </row>
    <row r="7" spans="1:4" s="53" customFormat="1" ht="30" customHeight="1" thickBot="1" x14ac:dyDescent="0.25">
      <c r="A7" s="57"/>
      <c r="B7" s="58"/>
      <c r="C7" s="58"/>
      <c r="D7" s="58"/>
    </row>
    <row r="8" spans="1:4" s="53" customFormat="1" ht="30" customHeight="1" x14ac:dyDescent="0.2">
      <c r="A8" s="437" t="s">
        <v>62</v>
      </c>
      <c r="B8" s="432"/>
      <c r="C8" s="432"/>
      <c r="D8" s="433"/>
    </row>
    <row r="9" spans="1:4" s="53" customFormat="1" ht="30" customHeight="1" x14ac:dyDescent="0.2">
      <c r="A9" s="61" t="s">
        <v>23</v>
      </c>
      <c r="B9" s="64"/>
      <c r="C9" s="64"/>
      <c r="D9" s="65"/>
    </row>
    <row r="10" spans="1:4" s="53" customFormat="1" ht="30" customHeight="1" thickBot="1" x14ac:dyDescent="0.25">
      <c r="A10" s="59" t="s">
        <v>24</v>
      </c>
      <c r="B10" s="62"/>
      <c r="C10" s="62"/>
      <c r="D10" s="63"/>
    </row>
    <row r="11" spans="1:4" s="53" customFormat="1" ht="30" customHeight="1" thickBot="1" x14ac:dyDescent="0.25"/>
    <row r="12" spans="1:4" s="53" customFormat="1" ht="30" customHeight="1" x14ac:dyDescent="0.2">
      <c r="A12" s="438" t="s">
        <v>63</v>
      </c>
      <c r="B12" s="432"/>
      <c r="C12" s="432"/>
      <c r="D12" s="433"/>
    </row>
    <row r="13" spans="1:4" s="53" customFormat="1" ht="30" customHeight="1" x14ac:dyDescent="0.2">
      <c r="A13" s="61" t="s">
        <v>23</v>
      </c>
      <c r="B13" s="64"/>
      <c r="C13" s="64"/>
      <c r="D13" s="65"/>
    </row>
    <row r="14" spans="1:4" s="53" customFormat="1" ht="30" customHeight="1" thickBot="1" x14ac:dyDescent="0.25">
      <c r="A14" s="59" t="s">
        <v>24</v>
      </c>
      <c r="B14" s="62"/>
      <c r="C14" s="62"/>
      <c r="D14" s="63"/>
    </row>
    <row r="15" spans="1:4" s="53" customFormat="1" ht="30" customHeight="1" thickBot="1" x14ac:dyDescent="0.25"/>
    <row r="16" spans="1:4" s="53" customFormat="1" ht="30" customHeight="1" x14ac:dyDescent="0.2">
      <c r="A16" s="431" t="s">
        <v>64</v>
      </c>
      <c r="B16" s="432"/>
      <c r="C16" s="432"/>
      <c r="D16" s="433"/>
    </row>
    <row r="17" spans="1:4" s="53" customFormat="1" ht="30" customHeight="1" x14ac:dyDescent="0.2">
      <c r="A17" s="61" t="s">
        <v>23</v>
      </c>
      <c r="B17" s="64"/>
      <c r="C17" s="64"/>
      <c r="D17" s="65"/>
    </row>
    <row r="18" spans="1:4" s="53" customFormat="1" ht="30" customHeight="1" thickBot="1" x14ac:dyDescent="0.25">
      <c r="A18" s="59" t="s">
        <v>24</v>
      </c>
      <c r="B18" s="62"/>
      <c r="C18" s="62"/>
      <c r="D18" s="63"/>
    </row>
    <row r="19" spans="1:4" s="53" customFormat="1" ht="30" customHeight="1" thickBot="1" x14ac:dyDescent="0.25"/>
    <row r="20" spans="1:4" s="53" customFormat="1" ht="30" customHeight="1" x14ac:dyDescent="0.2">
      <c r="A20" s="434" t="s">
        <v>25</v>
      </c>
      <c r="B20" s="432"/>
      <c r="C20" s="432"/>
      <c r="D20" s="433"/>
    </row>
    <row r="21" spans="1:4" s="53" customFormat="1" ht="30" customHeight="1" x14ac:dyDescent="0.2">
      <c r="A21" s="61" t="s">
        <v>23</v>
      </c>
      <c r="B21" s="64"/>
      <c r="C21" s="64"/>
      <c r="D21" s="65"/>
    </row>
    <row r="22" spans="1:4" s="53" customFormat="1" ht="30" customHeight="1" thickBot="1" x14ac:dyDescent="0.25">
      <c r="A22" s="59" t="s">
        <v>24</v>
      </c>
      <c r="B22" s="62" t="str">
        <f>IF(SUM($B21:$D21) &gt; 0,RANK(B21,$B21:$D21,0),"")</f>
        <v/>
      </c>
      <c r="C22" s="62" t="str">
        <f>IF(SUM($B21:$D21) &gt; 0,RANK(C21,$B21:$D21,0),"")</f>
        <v/>
      </c>
      <c r="D22" s="63" t="str">
        <f>IF(SUM($B21:$D21) &gt; 0,RANK(D21,$B21:$D21,0),"")</f>
        <v/>
      </c>
    </row>
    <row r="24" spans="1:4" x14ac:dyDescent="0.3">
      <c r="B24" s="60"/>
    </row>
  </sheetData>
  <mergeCells count="6">
    <mergeCell ref="A20:D20"/>
    <mergeCell ref="A1:D1"/>
    <mergeCell ref="A3:D3"/>
    <mergeCell ref="A8:D8"/>
    <mergeCell ref="A12:D12"/>
    <mergeCell ref="A16:D16"/>
  </mergeCells>
  <conditionalFormatting sqref="B10:D10 B14:D14 B18:D18 B22:D22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8740157480314965" right="0.78740157480314965" top="1.1811023622047245" bottom="0.78740157480314965" header="0.78740157480314965" footer="0"/>
  <pageSetup paperSize="9" orientation="portrait" r:id="rId1"/>
  <headerFooter alignWithMargins="0">
    <oddHeader>&amp;C&amp;"Arial,Bold"&amp;22RIDL National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M41"/>
  <sheetViews>
    <sheetView showGridLines="0" showRowColHeaders="0" zoomScale="75" zoomScaleNormal="75" workbookViewId="0">
      <selection activeCell="B22" sqref="B22:C22"/>
    </sheetView>
  </sheetViews>
  <sheetFormatPr defaultColWidth="11.42578125" defaultRowHeight="15" x14ac:dyDescent="0.2"/>
  <cols>
    <col min="1" max="1" width="15" style="118" customWidth="1"/>
    <col min="2" max="3" width="13.85546875" style="118" customWidth="1"/>
    <col min="4" max="4" width="1.85546875" style="118" customWidth="1"/>
    <col min="5" max="6" width="13.85546875" style="118" customWidth="1"/>
    <col min="7" max="7" width="8.85546875" style="118" customWidth="1"/>
    <col min="8" max="9" width="10" style="119" customWidth="1"/>
    <col min="10" max="10" width="10" style="118" customWidth="1"/>
    <col min="11" max="16384" width="11.42578125" style="118"/>
  </cols>
  <sheetData>
    <row r="1" spans="1:13" s="96" customFormat="1" ht="23.25" x14ac:dyDescent="0.2">
      <c r="A1" s="94" t="s">
        <v>75</v>
      </c>
      <c r="B1" s="97" t="str">
        <f>IF(Master!A28="","",Master!A28)</f>
        <v>B</v>
      </c>
      <c r="C1" s="94" t="str">
        <f>IF(Master!B28="","",Master!B28)</f>
        <v>South</v>
      </c>
      <c r="D1" s="95"/>
      <c r="G1" s="97"/>
      <c r="H1" s="97"/>
      <c r="I1" s="97"/>
      <c r="J1" s="97"/>
    </row>
    <row r="2" spans="1:13" s="98" customFormat="1" ht="20.100000000000001" customHeight="1" x14ac:dyDescent="0.2">
      <c r="B2" s="99"/>
      <c r="H2" s="100"/>
      <c r="I2" s="100"/>
    </row>
    <row r="3" spans="1:13" s="98" customFormat="1" ht="20.100000000000001" customHeight="1" x14ac:dyDescent="0.2">
      <c r="A3" s="101" t="s">
        <v>42</v>
      </c>
      <c r="B3" s="326" t="s">
        <v>102</v>
      </c>
      <c r="C3" s="327"/>
      <c r="D3" s="328"/>
      <c r="F3" s="102" t="s">
        <v>26</v>
      </c>
      <c r="G3" s="322" t="str">
        <f>Master!$B$3</f>
        <v>Solihull</v>
      </c>
      <c r="H3" s="323"/>
      <c r="I3" s="324"/>
    </row>
    <row r="4" spans="1:13" s="98" customFormat="1" ht="20.100000000000001" customHeight="1" x14ac:dyDescent="0.2">
      <c r="F4" s="102" t="s">
        <v>27</v>
      </c>
      <c r="G4" s="322" t="str">
        <f>Master!$B$4</f>
        <v>14th September 2019</v>
      </c>
      <c r="H4" s="323"/>
      <c r="I4" s="324"/>
    </row>
    <row r="5" spans="1:13" s="98" customFormat="1" ht="20.100000000000001" customHeight="1" x14ac:dyDescent="0.2">
      <c r="F5" s="102" t="s">
        <v>28</v>
      </c>
      <c r="G5" s="103" t="str">
        <f>Master!$B$5</f>
        <v>4:15 - 7:45pm</v>
      </c>
      <c r="H5" s="104"/>
      <c r="I5" s="105"/>
    </row>
    <row r="6" spans="1:13" s="98" customFormat="1" ht="20.100000000000001" customHeight="1" thickBot="1" x14ac:dyDescent="0.25">
      <c r="A6" s="106"/>
      <c r="B6" s="107"/>
      <c r="C6" s="107"/>
      <c r="D6" s="107"/>
      <c r="H6" s="100"/>
      <c r="I6" s="100"/>
    </row>
    <row r="7" spans="1:13" s="98" customFormat="1" ht="20.100000000000001" customHeight="1" thickBot="1" x14ac:dyDescent="0.25">
      <c r="A7" s="98" t="s">
        <v>43</v>
      </c>
      <c r="B7" s="325" t="s">
        <v>44</v>
      </c>
      <c r="C7" s="325"/>
      <c r="E7" s="325" t="s">
        <v>45</v>
      </c>
      <c r="F7" s="325"/>
      <c r="G7" s="100" t="s">
        <v>11</v>
      </c>
      <c r="H7" s="100" t="s">
        <v>46</v>
      </c>
      <c r="I7" s="100" t="s">
        <v>46</v>
      </c>
      <c r="K7" s="333" t="s">
        <v>78</v>
      </c>
      <c r="L7" s="334"/>
      <c r="M7" s="335"/>
    </row>
    <row r="8" spans="1:13" s="98" customFormat="1" ht="20.100000000000001" customHeight="1" thickBot="1" x14ac:dyDescent="0.25">
      <c r="A8" s="314" t="s">
        <v>47</v>
      </c>
      <c r="B8" s="315"/>
      <c r="C8" s="108" t="str">
        <f>Master!$B$9</f>
        <v>Rhythm Blues</v>
      </c>
      <c r="D8" s="109"/>
      <c r="E8" s="109"/>
      <c r="F8" s="110"/>
      <c r="H8" s="100" t="s">
        <v>48</v>
      </c>
      <c r="I8" s="100" t="s">
        <v>49</v>
      </c>
      <c r="K8" s="201" t="s">
        <v>79</v>
      </c>
      <c r="L8" s="99"/>
      <c r="M8" s="193"/>
    </row>
    <row r="9" spans="1:13" s="98" customFormat="1" ht="20.100000000000001" customHeight="1" x14ac:dyDescent="0.2">
      <c r="A9" s="111">
        <v>1</v>
      </c>
      <c r="B9" s="316" t="s">
        <v>128</v>
      </c>
      <c r="C9" s="329"/>
      <c r="D9" s="112"/>
      <c r="E9" s="316" t="s">
        <v>130</v>
      </c>
      <c r="F9" s="317"/>
      <c r="G9" s="216" t="str">
        <f>VLOOKUP(B$1,Lookup!$A$31:$IJ$33,4,FALSE)</f>
        <v>lost</v>
      </c>
      <c r="H9" s="113"/>
      <c r="I9" s="113"/>
      <c r="J9" s="114"/>
      <c r="K9" s="202" t="s">
        <v>76</v>
      </c>
      <c r="L9" s="99" t="s">
        <v>80</v>
      </c>
      <c r="M9" s="193"/>
    </row>
    <row r="10" spans="1:13" s="98" customFormat="1" ht="20.100000000000001" customHeight="1" x14ac:dyDescent="0.2">
      <c r="A10" s="111">
        <v>2</v>
      </c>
      <c r="B10" s="318" t="s">
        <v>129</v>
      </c>
      <c r="C10" s="330"/>
      <c r="D10" s="115"/>
      <c r="E10" s="318" t="s">
        <v>102</v>
      </c>
      <c r="F10" s="319"/>
      <c r="G10" s="217" t="str">
        <f>VLOOKUP(B$1,Lookup!$A$31:$I$33,5,FALSE)</f>
        <v>won</v>
      </c>
      <c r="H10" s="215"/>
      <c r="I10" s="116"/>
      <c r="J10" s="117" t="s">
        <v>73</v>
      </c>
      <c r="K10" s="202" t="s">
        <v>73</v>
      </c>
      <c r="L10" s="99">
        <f>IF(H10="y",1,IF(I10="y",2,0))</f>
        <v>0</v>
      </c>
      <c r="M10" s="193"/>
    </row>
    <row r="11" spans="1:13" ht="9.9499999999999993" customHeight="1" thickBot="1" x14ac:dyDescent="0.25">
      <c r="G11" s="204"/>
      <c r="K11" s="194"/>
      <c r="L11" s="191"/>
      <c r="M11" s="195"/>
    </row>
    <row r="12" spans="1:13" s="98" customFormat="1" ht="20.100000000000001" customHeight="1" thickBot="1" x14ac:dyDescent="0.25">
      <c r="A12" s="314" t="s">
        <v>50</v>
      </c>
      <c r="B12" s="315"/>
      <c r="C12" s="108" t="str">
        <f>Master!$B$10</f>
        <v>Festival Quickstep</v>
      </c>
      <c r="D12" s="109"/>
      <c r="E12" s="109"/>
      <c r="F12" s="110"/>
      <c r="G12" s="204"/>
      <c r="H12" s="275"/>
      <c r="I12" s="275"/>
      <c r="K12" s="196"/>
      <c r="L12" s="99"/>
      <c r="M12" s="193"/>
    </row>
    <row r="13" spans="1:13" s="98" customFormat="1" ht="20.100000000000001" customHeight="1" x14ac:dyDescent="0.2">
      <c r="A13" s="111">
        <v>3</v>
      </c>
      <c r="B13" s="316" t="s">
        <v>131</v>
      </c>
      <c r="C13" s="329"/>
      <c r="D13" s="112"/>
      <c r="E13" s="316" t="s">
        <v>102</v>
      </c>
      <c r="F13" s="317"/>
      <c r="G13" s="216" t="str">
        <f>VLOOKUP(B$1,Lookup!$A$31:$I$33,6,FALSE)</f>
        <v>lost</v>
      </c>
      <c r="H13" s="215" t="s">
        <v>143</v>
      </c>
      <c r="I13" s="116"/>
      <c r="J13" s="114"/>
      <c r="K13" s="196"/>
      <c r="L13" s="99">
        <f>IF(H13="y",1,IF(I13="y",2,0))</f>
        <v>1</v>
      </c>
      <c r="M13" s="193"/>
    </row>
    <row r="14" spans="1:13" s="98" customFormat="1" ht="20.100000000000001" customHeight="1" x14ac:dyDescent="0.2">
      <c r="A14" s="111">
        <v>4</v>
      </c>
      <c r="B14" s="318" t="s">
        <v>132</v>
      </c>
      <c r="C14" s="330"/>
      <c r="D14" s="115"/>
      <c r="E14" s="318" t="s">
        <v>139</v>
      </c>
      <c r="F14" s="319"/>
      <c r="G14" s="217" t="str">
        <f>VLOOKUP(B$1,Lookup!$A$31:$I$33,7,FALSE)</f>
        <v>won</v>
      </c>
      <c r="H14" s="215"/>
      <c r="I14" s="116"/>
      <c r="J14" s="114"/>
      <c r="K14" s="196"/>
      <c r="L14" s="99">
        <f>IF(H14="y",1,IF(I14="y",2,0))</f>
        <v>0</v>
      </c>
      <c r="M14" s="193"/>
    </row>
    <row r="15" spans="1:13" ht="9.9499999999999993" customHeight="1" thickBot="1" x14ac:dyDescent="0.25">
      <c r="G15" s="204"/>
      <c r="K15" s="194"/>
      <c r="L15" s="191"/>
      <c r="M15" s="195"/>
    </row>
    <row r="16" spans="1:13" s="98" customFormat="1" ht="20.100000000000001" customHeight="1" thickBot="1" x14ac:dyDescent="0.25">
      <c r="A16" s="314" t="s">
        <v>119</v>
      </c>
      <c r="B16" s="315"/>
      <c r="C16" s="108" t="str">
        <f>Master!$B$11</f>
        <v>Riverside Rhumba</v>
      </c>
      <c r="D16" s="109"/>
      <c r="E16" s="109"/>
      <c r="F16" s="110"/>
      <c r="G16" s="204"/>
      <c r="H16" s="100"/>
      <c r="I16" s="100"/>
      <c r="K16" s="196"/>
      <c r="L16" s="99"/>
      <c r="M16" s="193"/>
    </row>
    <row r="17" spans="1:13" s="98" customFormat="1" ht="20.100000000000001" customHeight="1" x14ac:dyDescent="0.2">
      <c r="A17" s="111">
        <v>5</v>
      </c>
      <c r="B17" s="316" t="s">
        <v>133</v>
      </c>
      <c r="C17" s="329"/>
      <c r="D17" s="112"/>
      <c r="E17" s="316" t="s">
        <v>140</v>
      </c>
      <c r="F17" s="317"/>
      <c r="G17" s="216" t="str">
        <f>VLOOKUP(B$1,Lookup!$A$31:$I$33,8,FALSE)</f>
        <v>won</v>
      </c>
      <c r="H17" s="215"/>
      <c r="I17" s="116"/>
      <c r="J17" s="114"/>
      <c r="K17" s="196"/>
      <c r="L17" s="99">
        <f>IF(H17="y",1,IF(I17="y",2,0))</f>
        <v>0</v>
      </c>
      <c r="M17" s="193"/>
    </row>
    <row r="18" spans="1:13" s="98" customFormat="1" ht="20.100000000000001" customHeight="1" x14ac:dyDescent="0.2">
      <c r="A18" s="111">
        <v>6</v>
      </c>
      <c r="B18" s="318" t="s">
        <v>128</v>
      </c>
      <c r="C18" s="330"/>
      <c r="D18" s="115"/>
      <c r="E18" s="318" t="s">
        <v>130</v>
      </c>
      <c r="F18" s="319"/>
      <c r="G18" s="217" t="str">
        <f>VLOOKUP(B$1,Lookup!$A$30:$I$32,9,FALSE)</f>
        <v>won</v>
      </c>
      <c r="H18" s="215"/>
      <c r="I18" s="116" t="s">
        <v>143</v>
      </c>
      <c r="J18" s="114"/>
      <c r="K18" s="196"/>
      <c r="L18" s="99">
        <f>IF(H18="y",1,IF(I18="y",2,0))</f>
        <v>2</v>
      </c>
      <c r="M18" s="193"/>
    </row>
    <row r="19" spans="1:13" ht="18" x14ac:dyDescent="0.2">
      <c r="A19" s="120"/>
      <c r="B19" s="120"/>
      <c r="C19" s="120"/>
      <c r="D19" s="120"/>
      <c r="E19" s="120"/>
      <c r="F19" s="120"/>
      <c r="G19" s="120"/>
      <c r="H19" s="121"/>
      <c r="I19" s="121"/>
      <c r="K19" s="197" t="s">
        <v>77</v>
      </c>
      <c r="L19" s="192">
        <f>SUM(L10:L18)</f>
        <v>3</v>
      </c>
      <c r="M19" s="195"/>
    </row>
    <row r="20" spans="1:13" ht="15.75" thickBot="1" x14ac:dyDescent="0.25">
      <c r="K20" s="194"/>
      <c r="L20" s="191"/>
      <c r="M20" s="195"/>
    </row>
    <row r="21" spans="1:13" s="98" customFormat="1" ht="20.100000000000001" customHeight="1" thickBot="1" x14ac:dyDescent="0.25">
      <c r="A21" s="320" t="s">
        <v>51</v>
      </c>
      <c r="B21" s="321"/>
      <c r="C21" s="122" t="str">
        <f>Master!$B$16</f>
        <v>Hickory Hoedown</v>
      </c>
      <c r="D21" s="123"/>
      <c r="E21" s="123"/>
      <c r="F21" s="110"/>
      <c r="H21" s="100"/>
      <c r="I21" s="100"/>
      <c r="K21" s="196"/>
      <c r="L21" s="99"/>
      <c r="M21" s="193"/>
    </row>
    <row r="22" spans="1:13" s="98" customFormat="1" ht="20.100000000000001" customHeight="1" x14ac:dyDescent="0.2">
      <c r="A22" s="111">
        <v>7</v>
      </c>
      <c r="B22" s="316" t="s">
        <v>138</v>
      </c>
      <c r="C22" s="329"/>
      <c r="D22" s="112"/>
      <c r="E22" s="318" t="s">
        <v>141</v>
      </c>
      <c r="F22" s="319"/>
      <c r="G22" s="216" t="str">
        <f>VLOOKUP($B$1,Lookup!$A$38:$I$40,4,FALSE)</f>
        <v>won</v>
      </c>
      <c r="H22" s="113"/>
      <c r="I22" s="113"/>
      <c r="J22" s="114"/>
      <c r="K22" s="196"/>
      <c r="L22" s="99"/>
      <c r="M22" s="193"/>
    </row>
    <row r="23" spans="1:13" s="98" customFormat="1" ht="20.100000000000001" customHeight="1" x14ac:dyDescent="0.2">
      <c r="A23" s="111">
        <v>8</v>
      </c>
      <c r="B23" s="318" t="s">
        <v>134</v>
      </c>
      <c r="C23" s="330"/>
      <c r="D23" s="115"/>
      <c r="E23" s="318" t="s">
        <v>139</v>
      </c>
      <c r="F23" s="319"/>
      <c r="G23" s="217" t="str">
        <f>VLOOKUP($B$1,Lookup!$A$38:$I$40,5,FALSE)</f>
        <v>won</v>
      </c>
      <c r="H23" s="215"/>
      <c r="I23" s="116"/>
      <c r="J23" s="114"/>
      <c r="K23" s="196"/>
      <c r="L23" s="99">
        <f>IF(H23="y",1,IF(I23="y",2,0))</f>
        <v>0</v>
      </c>
      <c r="M23" s="193"/>
    </row>
    <row r="24" spans="1:13" ht="9.9499999999999993" customHeight="1" thickBot="1" x14ac:dyDescent="0.25">
      <c r="G24" s="204"/>
      <c r="K24" s="194"/>
      <c r="L24" s="191"/>
      <c r="M24" s="195"/>
    </row>
    <row r="25" spans="1:13" s="98" customFormat="1" ht="20.100000000000001" customHeight="1" thickBot="1" x14ac:dyDescent="0.25">
      <c r="A25" s="320" t="s">
        <v>52</v>
      </c>
      <c r="B25" s="321"/>
      <c r="C25" s="122" t="str">
        <f>Master!$B$17</f>
        <v>Ten Fox</v>
      </c>
      <c r="D25" s="123"/>
      <c r="E25" s="123"/>
      <c r="F25" s="110"/>
      <c r="G25" s="204"/>
      <c r="H25" s="275"/>
      <c r="I25" s="275"/>
      <c r="K25" s="196"/>
      <c r="L25" s="99"/>
      <c r="M25" s="193"/>
    </row>
    <row r="26" spans="1:13" s="98" customFormat="1" ht="20.100000000000001" customHeight="1" x14ac:dyDescent="0.2">
      <c r="A26" s="111">
        <v>9</v>
      </c>
      <c r="B26" s="316" t="s">
        <v>135</v>
      </c>
      <c r="C26" s="329"/>
      <c r="D26" s="112"/>
      <c r="E26" s="316" t="s">
        <v>141</v>
      </c>
      <c r="F26" s="317"/>
      <c r="G26" s="216" t="str">
        <f>VLOOKUP($B$1,Lookup!$A$38:$I$40,6,FALSE)</f>
        <v>lost</v>
      </c>
      <c r="H26" s="215" t="s">
        <v>143</v>
      </c>
      <c r="I26" s="116"/>
      <c r="J26" s="114"/>
      <c r="K26" s="196"/>
      <c r="L26" s="99">
        <f>IF(H26="y",1,IF(I26="y",2,0))</f>
        <v>1</v>
      </c>
      <c r="M26" s="193"/>
    </row>
    <row r="27" spans="1:13" s="98" customFormat="1" ht="20.100000000000001" customHeight="1" x14ac:dyDescent="0.2">
      <c r="A27" s="111">
        <v>10</v>
      </c>
      <c r="B27" s="318" t="s">
        <v>132</v>
      </c>
      <c r="C27" s="330"/>
      <c r="D27" s="115"/>
      <c r="E27" s="318" t="s">
        <v>102</v>
      </c>
      <c r="F27" s="319"/>
      <c r="G27" s="217" t="str">
        <f>VLOOKUP($B$1,Lookup!$A$38:$I$40,7,FALSE)</f>
        <v>won</v>
      </c>
      <c r="H27" s="215"/>
      <c r="I27" s="116"/>
      <c r="J27" s="114"/>
      <c r="K27" s="196"/>
      <c r="L27" s="99">
        <f>IF(H27="y",1,IF(I27="y",2,0))</f>
        <v>0</v>
      </c>
      <c r="M27" s="193"/>
    </row>
    <row r="28" spans="1:13" ht="9.9499999999999993" customHeight="1" thickBot="1" x14ac:dyDescent="0.25">
      <c r="G28" s="204"/>
      <c r="K28" s="194"/>
      <c r="L28" s="191"/>
      <c r="M28" s="195"/>
    </row>
    <row r="29" spans="1:13" s="98" customFormat="1" ht="20.100000000000001" customHeight="1" thickBot="1" x14ac:dyDescent="0.25">
      <c r="A29" s="320" t="s">
        <v>52</v>
      </c>
      <c r="B29" s="321"/>
      <c r="C29" s="122" t="str">
        <f>Master!$B$18</f>
        <v>14 Step</v>
      </c>
      <c r="D29" s="123"/>
      <c r="E29" s="123"/>
      <c r="F29" s="110"/>
      <c r="G29" s="204"/>
      <c r="H29" s="100"/>
      <c r="I29" s="100"/>
      <c r="K29" s="196"/>
      <c r="L29" s="99"/>
      <c r="M29" s="193"/>
    </row>
    <row r="30" spans="1:13" s="98" customFormat="1" ht="20.100000000000001" customHeight="1" x14ac:dyDescent="0.2">
      <c r="A30" s="111">
        <v>11</v>
      </c>
      <c r="B30" s="316" t="s">
        <v>133</v>
      </c>
      <c r="C30" s="329"/>
      <c r="D30" s="112"/>
      <c r="E30" s="316" t="s">
        <v>139</v>
      </c>
      <c r="F30" s="317"/>
      <c r="G30" s="216" t="str">
        <f>VLOOKUP($B$1,Lookup!$A$38:$I$40,8,FALSE)</f>
        <v>lost</v>
      </c>
      <c r="H30" s="215" t="s">
        <v>143</v>
      </c>
      <c r="I30" s="116"/>
      <c r="J30" s="114"/>
      <c r="K30" s="196"/>
      <c r="L30" s="99">
        <f>IF(H30="y",1,IF(I30="y",2,0))</f>
        <v>1</v>
      </c>
      <c r="M30" s="193"/>
    </row>
    <row r="31" spans="1:13" s="98" customFormat="1" ht="20.100000000000001" customHeight="1" x14ac:dyDescent="0.2">
      <c r="A31" s="111">
        <v>12</v>
      </c>
      <c r="B31" s="318" t="s">
        <v>136</v>
      </c>
      <c r="C31" s="330"/>
      <c r="D31" s="115"/>
      <c r="E31" s="318" t="s">
        <v>142</v>
      </c>
      <c r="F31" s="319"/>
      <c r="G31" s="217" t="str">
        <f>VLOOKUP($B$1,Lookup!$A$38:$I$40,9,FALSE)</f>
        <v>won</v>
      </c>
      <c r="H31" s="215"/>
      <c r="I31" s="116"/>
      <c r="J31" s="114"/>
      <c r="K31" s="196"/>
      <c r="L31" s="99">
        <f>IF(H31="y",1,IF(I31="y",2,0))</f>
        <v>0</v>
      </c>
      <c r="M31" s="193"/>
    </row>
    <row r="32" spans="1:13" ht="18" x14ac:dyDescent="0.2">
      <c r="A32" s="120"/>
      <c r="B32" s="120"/>
      <c r="C32" s="120"/>
      <c r="D32" s="120"/>
      <c r="E32" s="120"/>
      <c r="F32" s="120"/>
      <c r="G32" s="120"/>
      <c r="H32" s="121"/>
      <c r="I32" s="121"/>
      <c r="K32" s="197" t="s">
        <v>77</v>
      </c>
      <c r="L32" s="192">
        <f>SUM(L23:L31)</f>
        <v>2</v>
      </c>
      <c r="M32" s="195"/>
    </row>
    <row r="33" spans="1:13" ht="15.75" thickBot="1" x14ac:dyDescent="0.25">
      <c r="K33" s="194"/>
      <c r="L33" s="191"/>
      <c r="M33" s="195"/>
    </row>
    <row r="34" spans="1:13" s="98" customFormat="1" ht="20.100000000000001" customHeight="1" thickBot="1" x14ac:dyDescent="0.25">
      <c r="A34" s="331" t="s">
        <v>53</v>
      </c>
      <c r="B34" s="332"/>
      <c r="C34" s="124" t="str">
        <f>Master!$B$23</f>
        <v>22 Step</v>
      </c>
      <c r="D34" s="125"/>
      <c r="E34" s="125"/>
      <c r="F34" s="110"/>
      <c r="H34" s="100"/>
      <c r="I34" s="100"/>
      <c r="K34" s="196"/>
      <c r="L34" s="99"/>
      <c r="M34" s="193"/>
    </row>
    <row r="35" spans="1:13" s="98" customFormat="1" ht="20.100000000000001" customHeight="1" x14ac:dyDescent="0.2">
      <c r="A35" s="111">
        <v>13</v>
      </c>
      <c r="B35" s="316" t="s">
        <v>137</v>
      </c>
      <c r="C35" s="329"/>
      <c r="D35" s="112"/>
      <c r="E35" s="316" t="s">
        <v>142</v>
      </c>
      <c r="F35" s="336"/>
      <c r="G35" s="216" t="str">
        <f>VLOOKUP($B$1,Lookup!$A$45:$G$47,4,FALSE)</f>
        <v>drew</v>
      </c>
      <c r="H35" s="113"/>
      <c r="I35" s="113"/>
      <c r="J35" s="114"/>
      <c r="K35" s="196"/>
      <c r="L35" s="99"/>
      <c r="M35" s="193"/>
    </row>
    <row r="36" spans="1:13" s="98" customFormat="1" ht="20.100000000000001" customHeight="1" x14ac:dyDescent="0.2">
      <c r="A36" s="111">
        <v>14</v>
      </c>
      <c r="B36" s="318" t="s">
        <v>138</v>
      </c>
      <c r="C36" s="330"/>
      <c r="D36" s="115"/>
      <c r="E36" s="337" t="s">
        <v>140</v>
      </c>
      <c r="F36" s="338"/>
      <c r="G36" s="217" t="str">
        <f>VLOOKUP($B$1,Lookup!$A$45:$G$47,5,FALSE)</f>
        <v>won</v>
      </c>
      <c r="H36" s="215"/>
      <c r="I36" s="116"/>
      <c r="J36" s="114"/>
      <c r="K36" s="196"/>
      <c r="L36" s="99">
        <f>IF(H36="y",1,IF(I36="y",2,0))</f>
        <v>0</v>
      </c>
      <c r="M36" s="193"/>
    </row>
    <row r="37" spans="1:13" ht="9.9499999999999993" customHeight="1" thickBot="1" x14ac:dyDescent="0.25">
      <c r="G37" s="204"/>
      <c r="K37" s="194"/>
      <c r="L37" s="191"/>
      <c r="M37" s="195"/>
    </row>
    <row r="38" spans="1:13" s="98" customFormat="1" ht="20.100000000000001" customHeight="1" thickBot="1" x14ac:dyDescent="0.25">
      <c r="A38" s="331" t="s">
        <v>54</v>
      </c>
      <c r="B38" s="332"/>
      <c r="C38" s="124" t="str">
        <f>Master!$B$24</f>
        <v>Starlight Waltz</v>
      </c>
      <c r="D38" s="125"/>
      <c r="E38" s="125"/>
      <c r="F38" s="110"/>
      <c r="G38" s="204"/>
      <c r="H38" s="100"/>
      <c r="I38" s="100"/>
      <c r="K38" s="196"/>
      <c r="L38" s="99"/>
      <c r="M38" s="193"/>
    </row>
    <row r="39" spans="1:13" s="98" customFormat="1" ht="20.100000000000001" customHeight="1" x14ac:dyDescent="0.2">
      <c r="A39" s="111">
        <v>15</v>
      </c>
      <c r="B39" s="318" t="s">
        <v>137</v>
      </c>
      <c r="C39" s="330"/>
      <c r="D39" s="112"/>
      <c r="E39" s="316" t="s">
        <v>141</v>
      </c>
      <c r="F39" s="317"/>
      <c r="G39" s="216" t="str">
        <f>VLOOKUP($B$1,Lookup!$A$45:$G$47,6,FALSE)</f>
        <v>won</v>
      </c>
      <c r="H39" s="215" t="s">
        <v>143</v>
      </c>
      <c r="I39" s="116"/>
      <c r="J39" s="114"/>
      <c r="K39" s="196"/>
      <c r="L39" s="99">
        <f>IF(H39="y",1,IF(I39="y",2,0))</f>
        <v>1</v>
      </c>
      <c r="M39" s="193"/>
    </row>
    <row r="40" spans="1:13" s="98" customFormat="1" ht="20.100000000000001" customHeight="1" x14ac:dyDescent="0.2">
      <c r="A40" s="111">
        <v>16</v>
      </c>
      <c r="B40" s="318" t="s">
        <v>134</v>
      </c>
      <c r="C40" s="330"/>
      <c r="D40" s="115"/>
      <c r="E40" s="318" t="s">
        <v>142</v>
      </c>
      <c r="F40" s="319"/>
      <c r="G40" s="217" t="str">
        <f>VLOOKUP($B$1,Lookup!$A$45:$G$47,7,FALSE)</f>
        <v>won</v>
      </c>
      <c r="H40" s="215"/>
      <c r="I40" s="116"/>
      <c r="J40" s="114"/>
      <c r="K40" s="196"/>
      <c r="L40" s="99">
        <f>IF(H40="y",1,IF(I40="y",2,0))</f>
        <v>0</v>
      </c>
      <c r="M40" s="193"/>
    </row>
    <row r="41" spans="1:13" ht="18.75" thickBot="1" x14ac:dyDescent="0.25">
      <c r="K41" s="198" t="s">
        <v>77</v>
      </c>
      <c r="L41" s="199">
        <f>SUM(L36:L40)</f>
        <v>1</v>
      </c>
      <c r="M41" s="200"/>
    </row>
  </sheetData>
  <sheetProtection algorithmName="SHA-512" hashValue="4VC8bQoaQ+cVSzWm7ZuigjvofWjKg3Ty/BZS10+qFi4nhrZpIDuk8xjEF9dO9JECwbgsyHMfzC+3O7fv6E3XLg==" saltValue="iQ3RUwm2IrAOsE5Uk6VIvQ==" spinCount="100000" sheet="1" selectLockedCells="1"/>
  <mergeCells count="46">
    <mergeCell ref="E27:F27"/>
    <mergeCell ref="B30:C30"/>
    <mergeCell ref="B31:C31"/>
    <mergeCell ref="E30:F30"/>
    <mergeCell ref="B23:C23"/>
    <mergeCell ref="B35:C35"/>
    <mergeCell ref="B36:C36"/>
    <mergeCell ref="A34:B34"/>
    <mergeCell ref="B39:C39"/>
    <mergeCell ref="A25:B25"/>
    <mergeCell ref="B26:C26"/>
    <mergeCell ref="B27:C27"/>
    <mergeCell ref="B40:C40"/>
    <mergeCell ref="A38:B38"/>
    <mergeCell ref="K7:M7"/>
    <mergeCell ref="E39:F39"/>
    <mergeCell ref="E40:F40"/>
    <mergeCell ref="E9:F9"/>
    <mergeCell ref="E10:F10"/>
    <mergeCell ref="E22:F22"/>
    <mergeCell ref="E35:F35"/>
    <mergeCell ref="E36:F36"/>
    <mergeCell ref="E31:F31"/>
    <mergeCell ref="E23:F23"/>
    <mergeCell ref="E13:F13"/>
    <mergeCell ref="E14:F14"/>
    <mergeCell ref="E26:F26"/>
    <mergeCell ref="A29:B29"/>
    <mergeCell ref="B22:C22"/>
    <mergeCell ref="A16:B16"/>
    <mergeCell ref="A12:B12"/>
    <mergeCell ref="B13:C13"/>
    <mergeCell ref="B14:C14"/>
    <mergeCell ref="A8:B8"/>
    <mergeCell ref="E17:F17"/>
    <mergeCell ref="E18:F18"/>
    <mergeCell ref="A21:B21"/>
    <mergeCell ref="G3:I3"/>
    <mergeCell ref="G4:I4"/>
    <mergeCell ref="B7:C7"/>
    <mergeCell ref="E7:F7"/>
    <mergeCell ref="B3:D3"/>
    <mergeCell ref="B9:C9"/>
    <mergeCell ref="B10:C10"/>
    <mergeCell ref="B17:C17"/>
    <mergeCell ref="B18:C18"/>
  </mergeCells>
  <phoneticPr fontId="7" type="noConversion"/>
  <conditionalFormatting sqref="G9:G10 G15:G18 G22:G23 G28:G31 G35:G40">
    <cfRule type="cellIs" dxfId="63" priority="5" stopIfTrue="1" operator="equal">
      <formula>"won"</formula>
    </cfRule>
    <cfRule type="cellIs" dxfId="62" priority="6" stopIfTrue="1" operator="equal">
      <formula>"drew"</formula>
    </cfRule>
  </conditionalFormatting>
  <conditionalFormatting sqref="G11:G14">
    <cfRule type="cellIs" dxfId="61" priority="3" stopIfTrue="1" operator="equal">
      <formula>"won"</formula>
    </cfRule>
    <cfRule type="cellIs" dxfId="60" priority="4" stopIfTrue="1" operator="equal">
      <formula>"drew"</formula>
    </cfRule>
  </conditionalFormatting>
  <conditionalFormatting sqref="G24:G27">
    <cfRule type="cellIs" dxfId="59" priority="1" stopIfTrue="1" operator="equal">
      <formula>"won"</formula>
    </cfRule>
    <cfRule type="cellIs" dxfId="58" priority="2" stopIfTrue="1" operator="equal">
      <formula>"drew"</formula>
    </cfRule>
  </conditionalFormatting>
  <dataValidations count="1">
    <dataValidation type="list" allowBlank="1" showInputMessage="1" showErrorMessage="1" sqref="H17:I18 H13:I14 H10:I10 H39:I40 H30:I31 H36:I36 H23:I23 H26:I27" xr:uid="{00000000-0002-0000-0200-000000000000}">
      <formula1>$K$10:$K$10</formula1>
    </dataValidation>
  </dataValidations>
  <printOptions horizontalCentered="1"/>
  <pageMargins left="0.31496062992125984" right="0.31496062992125984" top="0.98425196850393704" bottom="0.11811023622047245" header="0.59055118110236227" footer="0.11811023622047245"/>
  <pageSetup paperSize="9" scale="93" orientation="portrait" horizontalDpi="300" verticalDpi="300" r:id="rId1"/>
  <headerFooter alignWithMargins="0">
    <oddHeader>&amp;C&amp;"Arial,Bold"&amp;22RIDL Final - Team Sheet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M41"/>
  <sheetViews>
    <sheetView showGridLines="0" showRowColHeaders="0" zoomScale="75" zoomScaleNormal="75" workbookViewId="0">
      <selection activeCell="B3" sqref="B3:D3"/>
    </sheetView>
  </sheetViews>
  <sheetFormatPr defaultColWidth="11.42578125" defaultRowHeight="15" x14ac:dyDescent="0.2"/>
  <cols>
    <col min="1" max="1" width="15" style="118" customWidth="1"/>
    <col min="2" max="3" width="13.85546875" style="118" customWidth="1"/>
    <col min="4" max="4" width="1.85546875" style="118" customWidth="1"/>
    <col min="5" max="6" width="13.85546875" style="118" customWidth="1"/>
    <col min="7" max="7" width="8.85546875" style="118" customWidth="1"/>
    <col min="8" max="9" width="10" style="119" customWidth="1"/>
    <col min="10" max="10" width="10" style="118" customWidth="1"/>
    <col min="11" max="16384" width="11.42578125" style="118"/>
  </cols>
  <sheetData>
    <row r="1" spans="1:13" s="96" customFormat="1" ht="23.25" x14ac:dyDescent="0.2">
      <c r="A1" s="94" t="s">
        <v>75</v>
      </c>
      <c r="B1" s="97" t="str">
        <f>IF(Master!A29="","",Master!A29)</f>
        <v>C</v>
      </c>
      <c r="C1" s="94" t="str">
        <f>IF(Master!B29="","",Master!B29)</f>
        <v>East</v>
      </c>
      <c r="D1" s="95"/>
      <c r="G1" s="97"/>
      <c r="H1" s="97"/>
      <c r="I1" s="97"/>
      <c r="J1" s="97"/>
    </row>
    <row r="2" spans="1:13" s="98" customFormat="1" ht="20.100000000000001" customHeight="1" x14ac:dyDescent="0.2">
      <c r="B2" s="99"/>
      <c r="H2" s="100"/>
      <c r="I2" s="100"/>
    </row>
    <row r="3" spans="1:13" s="98" customFormat="1" ht="20.100000000000001" customHeight="1" x14ac:dyDescent="0.2">
      <c r="A3" s="101" t="s">
        <v>42</v>
      </c>
      <c r="B3" s="326" t="s">
        <v>104</v>
      </c>
      <c r="C3" s="327"/>
      <c r="D3" s="328"/>
      <c r="F3" s="102" t="s">
        <v>26</v>
      </c>
      <c r="G3" s="322" t="str">
        <f>Master!$B$3</f>
        <v>Solihull</v>
      </c>
      <c r="H3" s="323"/>
      <c r="I3" s="324"/>
    </row>
    <row r="4" spans="1:13" s="98" customFormat="1" ht="20.100000000000001" customHeight="1" x14ac:dyDescent="0.2">
      <c r="F4" s="102" t="s">
        <v>27</v>
      </c>
      <c r="G4" s="322" t="str">
        <f>Master!$B$4</f>
        <v>14th September 2019</v>
      </c>
      <c r="H4" s="323"/>
      <c r="I4" s="324"/>
    </row>
    <row r="5" spans="1:13" s="98" customFormat="1" ht="20.100000000000001" customHeight="1" x14ac:dyDescent="0.2">
      <c r="F5" s="102" t="s">
        <v>28</v>
      </c>
      <c r="G5" s="103" t="str">
        <f>Master!$B$5</f>
        <v>4:15 - 7:45pm</v>
      </c>
      <c r="H5" s="104"/>
      <c r="I5" s="105"/>
    </row>
    <row r="6" spans="1:13" s="98" customFormat="1" ht="20.100000000000001" customHeight="1" thickBot="1" x14ac:dyDescent="0.25">
      <c r="A6" s="106"/>
      <c r="B6" s="107"/>
      <c r="C6" s="107"/>
      <c r="D6" s="107"/>
      <c r="H6" s="100"/>
      <c r="I6" s="100"/>
    </row>
    <row r="7" spans="1:13" s="98" customFormat="1" ht="20.100000000000001" customHeight="1" thickBot="1" x14ac:dyDescent="0.25">
      <c r="A7" s="98" t="s">
        <v>43</v>
      </c>
      <c r="B7" s="325" t="s">
        <v>44</v>
      </c>
      <c r="C7" s="325"/>
      <c r="E7" s="325" t="s">
        <v>45</v>
      </c>
      <c r="F7" s="325"/>
      <c r="G7" s="100" t="s">
        <v>11</v>
      </c>
      <c r="H7" s="100" t="s">
        <v>46</v>
      </c>
      <c r="I7" s="100" t="s">
        <v>46</v>
      </c>
      <c r="K7" s="333" t="s">
        <v>78</v>
      </c>
      <c r="L7" s="334"/>
      <c r="M7" s="335"/>
    </row>
    <row r="8" spans="1:13" s="98" customFormat="1" ht="20.100000000000001" customHeight="1" thickBot="1" x14ac:dyDescent="0.25">
      <c r="A8" s="314" t="s">
        <v>47</v>
      </c>
      <c r="B8" s="315"/>
      <c r="C8" s="108" t="str">
        <f>Master!$B$9</f>
        <v>Rhythm Blues</v>
      </c>
      <c r="D8" s="109"/>
      <c r="E8" s="109"/>
      <c r="F8" s="110"/>
      <c r="H8" s="100" t="s">
        <v>48</v>
      </c>
      <c r="I8" s="100" t="s">
        <v>49</v>
      </c>
      <c r="K8" s="201" t="s">
        <v>79</v>
      </c>
      <c r="L8" s="99"/>
      <c r="M8" s="193"/>
    </row>
    <row r="9" spans="1:13" s="98" customFormat="1" ht="20.100000000000001" customHeight="1" x14ac:dyDescent="0.2">
      <c r="A9" s="111">
        <v>1</v>
      </c>
      <c r="B9" s="316" t="s">
        <v>144</v>
      </c>
      <c r="C9" s="329"/>
      <c r="D9" s="112"/>
      <c r="E9" s="316" t="s">
        <v>145</v>
      </c>
      <c r="F9" s="317"/>
      <c r="G9" s="216" t="str">
        <f>VLOOKUP(B$1,Lookup!$A$31:$I$33,4,FALSE)</f>
        <v>lost</v>
      </c>
      <c r="H9" s="113"/>
      <c r="I9" s="113"/>
      <c r="J9" s="114"/>
      <c r="K9" s="202" t="s">
        <v>76</v>
      </c>
      <c r="L9" s="99" t="s">
        <v>80</v>
      </c>
      <c r="M9" s="193"/>
    </row>
    <row r="10" spans="1:13" s="98" customFormat="1" ht="20.100000000000001" customHeight="1" x14ac:dyDescent="0.2">
      <c r="A10" s="111">
        <v>2</v>
      </c>
      <c r="B10" s="318" t="s">
        <v>146</v>
      </c>
      <c r="C10" s="330"/>
      <c r="D10" s="115"/>
      <c r="E10" s="318" t="s">
        <v>147</v>
      </c>
      <c r="F10" s="319"/>
      <c r="G10" s="217" t="str">
        <f>VLOOKUP(B$1,Lookup!$A$31:$I$33,5,FALSE)</f>
        <v>lost</v>
      </c>
      <c r="H10" s="215"/>
      <c r="I10" s="116"/>
      <c r="J10" s="117" t="s">
        <v>73</v>
      </c>
      <c r="K10" s="202" t="s">
        <v>73</v>
      </c>
      <c r="L10" s="99">
        <f>IF(H10="y",1,IF(I10="y",2,0))</f>
        <v>0</v>
      </c>
      <c r="M10" s="193"/>
    </row>
    <row r="11" spans="1:13" ht="9.9499999999999993" customHeight="1" thickBot="1" x14ac:dyDescent="0.25">
      <c r="G11" s="204"/>
      <c r="K11" s="194"/>
      <c r="L11" s="191"/>
      <c r="M11" s="195"/>
    </row>
    <row r="12" spans="1:13" s="98" customFormat="1" ht="20.100000000000001" customHeight="1" thickBot="1" x14ac:dyDescent="0.25">
      <c r="A12" s="314" t="s">
        <v>50</v>
      </c>
      <c r="B12" s="315"/>
      <c r="C12" s="108" t="str">
        <f>Master!$B$10</f>
        <v>Festival Quickstep</v>
      </c>
      <c r="D12" s="109"/>
      <c r="E12" s="109"/>
      <c r="F12" s="110"/>
      <c r="G12" s="204"/>
      <c r="H12" s="275"/>
      <c r="I12" s="275"/>
      <c r="K12" s="196"/>
      <c r="L12" s="99"/>
      <c r="M12" s="193"/>
    </row>
    <row r="13" spans="1:13" s="98" customFormat="1" ht="20.100000000000001" customHeight="1" x14ac:dyDescent="0.2">
      <c r="A13" s="111">
        <v>3</v>
      </c>
      <c r="B13" s="316" t="s">
        <v>148</v>
      </c>
      <c r="C13" s="329"/>
      <c r="D13" s="112"/>
      <c r="E13" s="316" t="s">
        <v>149</v>
      </c>
      <c r="F13" s="317"/>
      <c r="G13" s="216" t="str">
        <f>VLOOKUP(B$1,Lookup!$A$31:$I$33,6,FALSE)</f>
        <v>lost</v>
      </c>
      <c r="H13" s="215"/>
      <c r="I13" s="116"/>
      <c r="J13" s="114"/>
      <c r="K13" s="196"/>
      <c r="L13" s="99">
        <f>IF(H13="y",1,IF(I13="y",2,0))</f>
        <v>0</v>
      </c>
      <c r="M13" s="193"/>
    </row>
    <row r="14" spans="1:13" s="98" customFormat="1" ht="20.100000000000001" customHeight="1" x14ac:dyDescent="0.2">
      <c r="A14" s="111">
        <v>4</v>
      </c>
      <c r="B14" s="318" t="s">
        <v>150</v>
      </c>
      <c r="C14" s="330"/>
      <c r="D14" s="115"/>
      <c r="E14" s="318" t="s">
        <v>151</v>
      </c>
      <c r="F14" s="319"/>
      <c r="G14" s="217" t="str">
        <f>VLOOKUP(B$1,Lookup!$A$31:$I$33,7,FALSE)</f>
        <v>lost</v>
      </c>
      <c r="H14" s="215"/>
      <c r="I14" s="116"/>
      <c r="J14" s="114"/>
      <c r="K14" s="196"/>
      <c r="L14" s="99">
        <f>IF(H14="y",1,IF(I14="y",2,0))</f>
        <v>0</v>
      </c>
      <c r="M14" s="193"/>
    </row>
    <row r="15" spans="1:13" ht="9.9499999999999993" customHeight="1" thickBot="1" x14ac:dyDescent="0.25">
      <c r="G15" s="204"/>
      <c r="K15" s="194"/>
      <c r="L15" s="191"/>
      <c r="M15" s="195"/>
    </row>
    <row r="16" spans="1:13" s="98" customFormat="1" ht="20.100000000000001" customHeight="1" thickBot="1" x14ac:dyDescent="0.25">
      <c r="A16" s="314" t="s">
        <v>119</v>
      </c>
      <c r="B16" s="315"/>
      <c r="C16" s="108" t="str">
        <f>Master!$B$11</f>
        <v>Riverside Rhumba</v>
      </c>
      <c r="D16" s="109"/>
      <c r="E16" s="109"/>
      <c r="F16" s="110"/>
      <c r="G16" s="204"/>
      <c r="H16" s="100"/>
      <c r="I16" s="100"/>
      <c r="K16" s="196"/>
      <c r="L16" s="99"/>
      <c r="M16" s="193"/>
    </row>
    <row r="17" spans="1:13" s="98" customFormat="1" ht="20.100000000000001" customHeight="1" x14ac:dyDescent="0.2">
      <c r="A17" s="111">
        <v>5</v>
      </c>
      <c r="B17" s="316" t="s">
        <v>152</v>
      </c>
      <c r="C17" s="329"/>
      <c r="D17" s="112"/>
      <c r="E17" s="316" t="s">
        <v>153</v>
      </c>
      <c r="F17" s="317"/>
      <c r="G17" s="216" t="str">
        <f>VLOOKUP(B$1,Lookup!$A$31:$I$33,8,FALSE)</f>
        <v>lost</v>
      </c>
      <c r="H17" s="215"/>
      <c r="I17" s="116"/>
      <c r="J17" s="114"/>
      <c r="K17" s="196"/>
      <c r="L17" s="99">
        <f>IF(H17="y",1,IF(I17="y",2,0))</f>
        <v>0</v>
      </c>
      <c r="M17" s="193"/>
    </row>
    <row r="18" spans="1:13" s="98" customFormat="1" ht="20.100000000000001" customHeight="1" x14ac:dyDescent="0.2">
      <c r="A18" s="111">
        <v>6</v>
      </c>
      <c r="B18" s="318" t="s">
        <v>154</v>
      </c>
      <c r="C18" s="330"/>
      <c r="D18" s="115"/>
      <c r="E18" s="318" t="s">
        <v>155</v>
      </c>
      <c r="F18" s="319"/>
      <c r="G18" s="217" t="str">
        <f>VLOOKUP(B$1,Lookup!$A$31:$I$33,9,FALSE)</f>
        <v>lost</v>
      </c>
      <c r="H18" s="215"/>
      <c r="I18" s="116"/>
      <c r="J18" s="114"/>
      <c r="K18" s="196"/>
      <c r="L18" s="99">
        <f>IF(H18="y",1,IF(I18="y",2,0))</f>
        <v>0</v>
      </c>
      <c r="M18" s="193"/>
    </row>
    <row r="19" spans="1:13" ht="18" x14ac:dyDescent="0.2">
      <c r="A19" s="120"/>
      <c r="B19" s="120"/>
      <c r="C19" s="120"/>
      <c r="D19" s="120"/>
      <c r="E19" s="120"/>
      <c r="F19" s="120"/>
      <c r="G19" s="120"/>
      <c r="H19" s="121"/>
      <c r="I19" s="121"/>
      <c r="K19" s="197" t="s">
        <v>77</v>
      </c>
      <c r="L19" s="192">
        <f>SUM(L10:L18)</f>
        <v>0</v>
      </c>
      <c r="M19" s="195"/>
    </row>
    <row r="20" spans="1:13" ht="15.75" thickBot="1" x14ac:dyDescent="0.25">
      <c r="K20" s="194"/>
      <c r="L20" s="191"/>
      <c r="M20" s="195"/>
    </row>
    <row r="21" spans="1:13" s="98" customFormat="1" ht="20.100000000000001" customHeight="1" thickBot="1" x14ac:dyDescent="0.25">
      <c r="A21" s="320" t="s">
        <v>51</v>
      </c>
      <c r="B21" s="321"/>
      <c r="C21" s="122" t="str">
        <f>Master!$B$16</f>
        <v>Hickory Hoedown</v>
      </c>
      <c r="D21" s="123"/>
      <c r="E21" s="123"/>
      <c r="F21" s="110"/>
      <c r="H21" s="100"/>
      <c r="I21" s="100"/>
      <c r="K21" s="196"/>
      <c r="L21" s="99"/>
      <c r="M21" s="193"/>
    </row>
    <row r="22" spans="1:13" s="98" customFormat="1" ht="20.100000000000001" customHeight="1" x14ac:dyDescent="0.2">
      <c r="A22" s="111">
        <v>7</v>
      </c>
      <c r="B22" s="316" t="s">
        <v>148</v>
      </c>
      <c r="C22" s="329"/>
      <c r="D22" s="112"/>
      <c r="E22" s="316" t="s">
        <v>149</v>
      </c>
      <c r="F22" s="317"/>
      <c r="G22" s="216" t="str">
        <f>VLOOKUP($B$1,Lookup!$A$38:$I$40,4,FALSE)</f>
        <v>lost</v>
      </c>
      <c r="H22" s="113"/>
      <c r="I22" s="113"/>
      <c r="J22" s="114"/>
      <c r="K22" s="196"/>
      <c r="L22" s="99"/>
      <c r="M22" s="193"/>
    </row>
    <row r="23" spans="1:13" s="98" customFormat="1" ht="20.100000000000001" customHeight="1" x14ac:dyDescent="0.2">
      <c r="A23" s="111">
        <v>8</v>
      </c>
      <c r="B23" s="318" t="s">
        <v>144</v>
      </c>
      <c r="C23" s="330"/>
      <c r="D23" s="115"/>
      <c r="E23" s="318" t="s">
        <v>156</v>
      </c>
      <c r="F23" s="319"/>
      <c r="G23" s="217" t="str">
        <f>VLOOKUP($B$1,Lookup!$A$38:$I$40,5,FALSE)</f>
        <v>lost</v>
      </c>
      <c r="H23" s="215"/>
      <c r="I23" s="116"/>
      <c r="J23" s="114"/>
      <c r="K23" s="196"/>
      <c r="L23" s="99">
        <f>IF(H23="y",1,IF(I23="y",2,0))</f>
        <v>0</v>
      </c>
      <c r="M23" s="193"/>
    </row>
    <row r="24" spans="1:13" ht="9.9499999999999993" customHeight="1" thickBot="1" x14ac:dyDescent="0.25">
      <c r="G24" s="204"/>
      <c r="K24" s="194"/>
      <c r="L24" s="191"/>
      <c r="M24" s="195"/>
    </row>
    <row r="25" spans="1:13" s="98" customFormat="1" ht="20.100000000000001" customHeight="1" thickBot="1" x14ac:dyDescent="0.25">
      <c r="A25" s="320" t="s">
        <v>52</v>
      </c>
      <c r="B25" s="321"/>
      <c r="C25" s="122" t="str">
        <f>Master!$B$17</f>
        <v>Ten Fox</v>
      </c>
      <c r="D25" s="123"/>
      <c r="E25" s="123"/>
      <c r="F25" s="110"/>
      <c r="G25" s="204"/>
      <c r="H25" s="275"/>
      <c r="I25" s="275"/>
      <c r="K25" s="196"/>
      <c r="L25" s="99"/>
      <c r="M25" s="193"/>
    </row>
    <row r="26" spans="1:13" s="98" customFormat="1" ht="20.100000000000001" customHeight="1" x14ac:dyDescent="0.2">
      <c r="A26" s="111">
        <v>9</v>
      </c>
      <c r="B26" s="316" t="s">
        <v>154</v>
      </c>
      <c r="C26" s="329"/>
      <c r="D26" s="112"/>
      <c r="E26" s="316" t="s">
        <v>151</v>
      </c>
      <c r="F26" s="317"/>
      <c r="G26" s="216" t="str">
        <f>VLOOKUP($B$1,Lookup!$A$38:$I$40,6,FALSE)</f>
        <v>lost</v>
      </c>
      <c r="H26" s="215"/>
      <c r="I26" s="116"/>
      <c r="J26" s="114"/>
      <c r="K26" s="196"/>
      <c r="L26" s="99">
        <f>IF(H26="y",1,IF(I26="y",2,0))</f>
        <v>0</v>
      </c>
      <c r="M26" s="193"/>
    </row>
    <row r="27" spans="1:13" s="98" customFormat="1" ht="20.100000000000001" customHeight="1" x14ac:dyDescent="0.2">
      <c r="A27" s="111">
        <v>10</v>
      </c>
      <c r="B27" s="318" t="s">
        <v>146</v>
      </c>
      <c r="C27" s="330"/>
      <c r="D27" s="115"/>
      <c r="E27" s="318" t="s">
        <v>157</v>
      </c>
      <c r="F27" s="319"/>
      <c r="G27" s="217" t="str">
        <f>VLOOKUP($B$1,Lookup!$A$38:$I$40,7,FALSE)</f>
        <v>lost</v>
      </c>
      <c r="H27" s="215"/>
      <c r="I27" s="116"/>
      <c r="J27" s="114"/>
      <c r="K27" s="196"/>
      <c r="L27" s="99">
        <f>IF(H27="y",1,IF(I27="y",2,0))</f>
        <v>0</v>
      </c>
      <c r="M27" s="193"/>
    </row>
    <row r="28" spans="1:13" ht="9.9499999999999993" customHeight="1" thickBot="1" x14ac:dyDescent="0.25">
      <c r="G28" s="204"/>
      <c r="K28" s="194"/>
      <c r="L28" s="191"/>
      <c r="M28" s="195"/>
    </row>
    <row r="29" spans="1:13" s="98" customFormat="1" ht="20.100000000000001" customHeight="1" thickBot="1" x14ac:dyDescent="0.25">
      <c r="A29" s="320" t="s">
        <v>120</v>
      </c>
      <c r="B29" s="321"/>
      <c r="C29" s="122" t="str">
        <f>Master!$B$18</f>
        <v>14 Step</v>
      </c>
      <c r="D29" s="123"/>
      <c r="E29" s="123"/>
      <c r="F29" s="110"/>
      <c r="G29" s="204"/>
      <c r="H29" s="100"/>
      <c r="I29" s="100"/>
      <c r="K29" s="196"/>
      <c r="L29" s="99"/>
      <c r="M29" s="193"/>
    </row>
    <row r="30" spans="1:13" s="98" customFormat="1" ht="20.100000000000001" customHeight="1" x14ac:dyDescent="0.2">
      <c r="A30" s="111">
        <v>11</v>
      </c>
      <c r="B30" s="316" t="s">
        <v>152</v>
      </c>
      <c r="C30" s="329"/>
      <c r="D30" s="112"/>
      <c r="E30" s="316" t="s">
        <v>155</v>
      </c>
      <c r="F30" s="317"/>
      <c r="G30" s="216" t="str">
        <f>VLOOKUP($B$1,Lookup!$A$38:$I$40,8,FALSE)</f>
        <v>lost</v>
      </c>
      <c r="H30" s="215"/>
      <c r="I30" s="116"/>
      <c r="J30" s="114"/>
      <c r="K30" s="196"/>
      <c r="L30" s="99">
        <f>IF(H30="y",1,IF(I30="y",2,0))</f>
        <v>0</v>
      </c>
      <c r="M30" s="193"/>
    </row>
    <row r="31" spans="1:13" s="98" customFormat="1" ht="20.100000000000001" customHeight="1" x14ac:dyDescent="0.2">
      <c r="A31" s="111">
        <v>12</v>
      </c>
      <c r="B31" s="318" t="s">
        <v>158</v>
      </c>
      <c r="C31" s="330"/>
      <c r="D31" s="115"/>
      <c r="E31" s="318" t="s">
        <v>159</v>
      </c>
      <c r="F31" s="319"/>
      <c r="G31" s="217" t="str">
        <f>VLOOKUP($B$1,Lookup!$A$38:$I$40,9,FALSE)</f>
        <v>won</v>
      </c>
      <c r="H31" s="215"/>
      <c r="I31" s="116"/>
      <c r="J31" s="114"/>
      <c r="K31" s="196"/>
      <c r="L31" s="99">
        <f>IF(H31="y",1,IF(I31="y",2,0))</f>
        <v>0</v>
      </c>
      <c r="M31" s="193"/>
    </row>
    <row r="32" spans="1:13" ht="18" x14ac:dyDescent="0.2">
      <c r="A32" s="120"/>
      <c r="B32" s="120"/>
      <c r="C32" s="120"/>
      <c r="D32" s="120"/>
      <c r="E32" s="120"/>
      <c r="F32" s="120"/>
      <c r="G32" s="120"/>
      <c r="H32" s="121"/>
      <c r="I32" s="121"/>
      <c r="K32" s="197" t="s">
        <v>77</v>
      </c>
      <c r="L32" s="192">
        <f>SUM(L23:L31)</f>
        <v>0</v>
      </c>
      <c r="M32" s="195"/>
    </row>
    <row r="33" spans="1:13" ht="15.75" thickBot="1" x14ac:dyDescent="0.25">
      <c r="K33" s="194"/>
      <c r="L33" s="191"/>
      <c r="M33" s="195"/>
    </row>
    <row r="34" spans="1:13" s="98" customFormat="1" ht="20.100000000000001" customHeight="1" thickBot="1" x14ac:dyDescent="0.25">
      <c r="A34" s="331" t="s">
        <v>53</v>
      </c>
      <c r="B34" s="332"/>
      <c r="C34" s="124" t="str">
        <f>Master!$B$23</f>
        <v>22 Step</v>
      </c>
      <c r="D34" s="125"/>
      <c r="E34" s="125"/>
      <c r="F34" s="110"/>
      <c r="H34" s="100"/>
      <c r="I34" s="100"/>
      <c r="K34" s="196"/>
      <c r="L34" s="99"/>
      <c r="M34" s="193"/>
    </row>
    <row r="35" spans="1:13" s="98" customFormat="1" ht="20.100000000000001" customHeight="1" x14ac:dyDescent="0.2">
      <c r="A35" s="111">
        <v>13</v>
      </c>
      <c r="B35" s="316" t="s">
        <v>160</v>
      </c>
      <c r="C35" s="329"/>
      <c r="D35" s="112"/>
      <c r="E35" s="316" t="s">
        <v>159</v>
      </c>
      <c r="F35" s="317"/>
      <c r="G35" s="216" t="str">
        <f>VLOOKUP($B$1,Lookup!$A$45:$G$47,4,FALSE)</f>
        <v>lost</v>
      </c>
      <c r="H35" s="113"/>
      <c r="I35" s="113"/>
      <c r="J35" s="114"/>
      <c r="K35" s="196"/>
      <c r="L35" s="99"/>
      <c r="M35" s="193"/>
    </row>
    <row r="36" spans="1:13" s="98" customFormat="1" ht="20.100000000000001" customHeight="1" x14ac:dyDescent="0.2">
      <c r="A36" s="111">
        <v>14</v>
      </c>
      <c r="B36" s="318" t="s">
        <v>158</v>
      </c>
      <c r="C36" s="330"/>
      <c r="D36" s="115"/>
      <c r="E36" s="318" t="s">
        <v>151</v>
      </c>
      <c r="F36" s="319"/>
      <c r="G36" s="217" t="str">
        <f>VLOOKUP($B$1,Lookup!$A$45:$G$47,5,FALSE)</f>
        <v>won</v>
      </c>
      <c r="H36" s="215"/>
      <c r="I36" s="116"/>
      <c r="J36" s="114"/>
      <c r="K36" s="196"/>
      <c r="L36" s="99">
        <f>IF(H36="y",1,IF(I36="y",2,0))</f>
        <v>0</v>
      </c>
      <c r="M36" s="193"/>
    </row>
    <row r="37" spans="1:13" ht="9.9499999999999993" customHeight="1" thickBot="1" x14ac:dyDescent="0.25">
      <c r="G37" s="204"/>
      <c r="K37" s="194"/>
      <c r="L37" s="191"/>
      <c r="M37" s="195"/>
    </row>
    <row r="38" spans="1:13" s="98" customFormat="1" ht="20.100000000000001" customHeight="1" thickBot="1" x14ac:dyDescent="0.25">
      <c r="A38" s="331" t="s">
        <v>54</v>
      </c>
      <c r="B38" s="332"/>
      <c r="C38" s="124" t="str">
        <f>Master!$B$24</f>
        <v>Starlight Waltz</v>
      </c>
      <c r="D38" s="125"/>
      <c r="E38" s="125"/>
      <c r="F38" s="110"/>
      <c r="G38" s="204"/>
      <c r="H38" s="100"/>
      <c r="I38" s="100"/>
      <c r="K38" s="196"/>
      <c r="L38" s="99"/>
      <c r="M38" s="193"/>
    </row>
    <row r="39" spans="1:13" s="98" customFormat="1" ht="20.100000000000001" customHeight="1" x14ac:dyDescent="0.2">
      <c r="A39" s="111">
        <v>15</v>
      </c>
      <c r="B39" s="316" t="s">
        <v>154</v>
      </c>
      <c r="C39" s="329"/>
      <c r="D39" s="112"/>
      <c r="E39" s="316" t="s">
        <v>151</v>
      </c>
      <c r="F39" s="317"/>
      <c r="G39" s="216" t="str">
        <f>VLOOKUP($B$1,Lookup!$A$45:$G$47,6,FALSE)</f>
        <v>lost</v>
      </c>
      <c r="H39" s="215" t="s">
        <v>143</v>
      </c>
      <c r="I39" s="116"/>
      <c r="J39" s="114"/>
      <c r="K39" s="196"/>
      <c r="L39" s="99">
        <f>IF(H39="y",1,IF(I39="y",2,0))</f>
        <v>1</v>
      </c>
      <c r="M39" s="193"/>
    </row>
    <row r="40" spans="1:13" s="98" customFormat="1" ht="20.100000000000001" customHeight="1" x14ac:dyDescent="0.2">
      <c r="A40" s="111">
        <v>16</v>
      </c>
      <c r="B40" s="318" t="s">
        <v>160</v>
      </c>
      <c r="C40" s="330"/>
      <c r="D40" s="115"/>
      <c r="E40" s="318" t="s">
        <v>159</v>
      </c>
      <c r="F40" s="319"/>
      <c r="G40" s="217" t="str">
        <f>VLOOKUP($B$1,Lookup!$A$45:$G$47,7,FALSE)</f>
        <v>lost</v>
      </c>
      <c r="H40" s="215"/>
      <c r="I40" s="116" t="s">
        <v>143</v>
      </c>
      <c r="J40" s="114"/>
      <c r="K40" s="196"/>
      <c r="L40" s="99">
        <f>IF(H40="y",1,IF(I40="y",2,0))</f>
        <v>2</v>
      </c>
      <c r="M40" s="193"/>
    </row>
    <row r="41" spans="1:13" ht="18.75" thickBot="1" x14ac:dyDescent="0.25">
      <c r="K41" s="198" t="s">
        <v>77</v>
      </c>
      <c r="L41" s="199">
        <f>SUM(L36:L40)</f>
        <v>3</v>
      </c>
      <c r="M41" s="200"/>
    </row>
  </sheetData>
  <sheetProtection algorithmName="SHA-512" hashValue="VwwVtH8aEX8rtWeEVP5Y9TA0v4Z9g5iUirciAUzV9qXlrZVf76PhH6JAGc0Mxic/HMOuGQ/ckTOtqU5dkJhZlg==" saltValue="UQ9SSAswIocPKqwD21vQpw==" spinCount="100000" sheet="1" selectLockedCells="1"/>
  <mergeCells count="46">
    <mergeCell ref="E9:F9"/>
    <mergeCell ref="E10:F10"/>
    <mergeCell ref="A12:B12"/>
    <mergeCell ref="B13:C13"/>
    <mergeCell ref="E27:F27"/>
    <mergeCell ref="E13:F13"/>
    <mergeCell ref="B14:C14"/>
    <mergeCell ref="E14:F14"/>
    <mergeCell ref="A25:B25"/>
    <mergeCell ref="B26:C26"/>
    <mergeCell ref="E26:F26"/>
    <mergeCell ref="E17:F17"/>
    <mergeCell ref="E18:F18"/>
    <mergeCell ref="E22:F22"/>
    <mergeCell ref="E23:F23"/>
    <mergeCell ref="K7:M7"/>
    <mergeCell ref="G3:I3"/>
    <mergeCell ref="G4:I4"/>
    <mergeCell ref="B7:C7"/>
    <mergeCell ref="E7:F7"/>
    <mergeCell ref="B3:D3"/>
    <mergeCell ref="A29:B29"/>
    <mergeCell ref="B30:C30"/>
    <mergeCell ref="B31:C31"/>
    <mergeCell ref="B27:C27"/>
    <mergeCell ref="A8:B8"/>
    <mergeCell ref="A16:B16"/>
    <mergeCell ref="B9:C9"/>
    <mergeCell ref="B10:C10"/>
    <mergeCell ref="B17:C17"/>
    <mergeCell ref="B18:C18"/>
    <mergeCell ref="B22:C22"/>
    <mergeCell ref="B23:C23"/>
    <mergeCell ref="A21:B21"/>
    <mergeCell ref="E30:F30"/>
    <mergeCell ref="E31:F31"/>
    <mergeCell ref="B35:C35"/>
    <mergeCell ref="B36:C36"/>
    <mergeCell ref="B39:C39"/>
    <mergeCell ref="A38:B38"/>
    <mergeCell ref="A34:B34"/>
    <mergeCell ref="B40:C40"/>
    <mergeCell ref="E35:F35"/>
    <mergeCell ref="E36:F36"/>
    <mergeCell ref="E39:F39"/>
    <mergeCell ref="E40:F40"/>
  </mergeCells>
  <phoneticPr fontId="7" type="noConversion"/>
  <conditionalFormatting sqref="G9:G10 G22:G23 G15:G18 G35:G40 G28:G31">
    <cfRule type="cellIs" dxfId="57" priority="5" stopIfTrue="1" operator="equal">
      <formula>"won"</formula>
    </cfRule>
    <cfRule type="cellIs" dxfId="56" priority="6" stopIfTrue="1" operator="equal">
      <formula>"drew"</formula>
    </cfRule>
  </conditionalFormatting>
  <conditionalFormatting sqref="G11:G14">
    <cfRule type="cellIs" dxfId="55" priority="3" stopIfTrue="1" operator="equal">
      <formula>"won"</formula>
    </cfRule>
    <cfRule type="cellIs" dxfId="54" priority="4" stopIfTrue="1" operator="equal">
      <formula>"drew"</formula>
    </cfRule>
  </conditionalFormatting>
  <conditionalFormatting sqref="G24:G27">
    <cfRule type="cellIs" dxfId="53" priority="1" stopIfTrue="1" operator="equal">
      <formula>"won"</formula>
    </cfRule>
    <cfRule type="cellIs" dxfId="52" priority="2" stopIfTrue="1" operator="equal">
      <formula>"drew"</formula>
    </cfRule>
  </conditionalFormatting>
  <dataValidations count="1">
    <dataValidation type="list" allowBlank="1" showInputMessage="1" showErrorMessage="1" sqref="H17:I18 H39:I40 H36:I36 H30:I31 H13:I14 H10:I10 H23:I23 H26:I27" xr:uid="{00000000-0002-0000-0300-000000000000}">
      <formula1>$K$10:$K$10</formula1>
    </dataValidation>
  </dataValidations>
  <printOptions horizontalCentered="1"/>
  <pageMargins left="0.31496062992125984" right="0.31496062992125984" top="0.98425196850393704" bottom="0.11811023622047245" header="0.59055118110236227" footer="0.11811023622047245"/>
  <pageSetup paperSize="9" scale="93" orientation="portrait" horizontalDpi="300" verticalDpi="300" r:id="rId1"/>
  <headerFooter alignWithMargins="0">
    <oddHeader>&amp;C&amp;"Arial,Bold"&amp;22RIDL Final - Team Sheet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M41"/>
  <sheetViews>
    <sheetView showGridLines="0" showRowColHeaders="0" topLeftCell="A7" zoomScale="75" zoomScaleNormal="75" workbookViewId="0">
      <selection activeCell="I30" sqref="I30"/>
    </sheetView>
  </sheetViews>
  <sheetFormatPr defaultColWidth="11.42578125" defaultRowHeight="15" x14ac:dyDescent="0.2"/>
  <cols>
    <col min="1" max="1" width="15" style="118" customWidth="1"/>
    <col min="2" max="3" width="13.85546875" style="118" customWidth="1"/>
    <col min="4" max="4" width="1.85546875" style="118" customWidth="1"/>
    <col min="5" max="6" width="13.85546875" style="118" customWidth="1"/>
    <col min="7" max="7" width="8.85546875" style="118" customWidth="1"/>
    <col min="8" max="9" width="10" style="119" customWidth="1"/>
    <col min="10" max="10" width="10" style="118" customWidth="1"/>
    <col min="11" max="16384" width="11.42578125" style="118"/>
  </cols>
  <sheetData>
    <row r="1" spans="1:13" s="96" customFormat="1" ht="23.25" x14ac:dyDescent="0.2">
      <c r="A1" s="94" t="s">
        <v>75</v>
      </c>
      <c r="B1" s="97" t="str">
        <f>IF(Master!A30="","",Master!A30)</f>
        <v>A</v>
      </c>
      <c r="C1" s="94" t="str">
        <f>IF(Master!B30="","",Master!B30)</f>
        <v>West</v>
      </c>
      <c r="D1" s="95"/>
      <c r="G1" s="97"/>
      <c r="H1" s="97"/>
      <c r="I1" s="97"/>
      <c r="J1" s="97"/>
    </row>
    <row r="2" spans="1:13" s="98" customFormat="1" ht="20.100000000000001" customHeight="1" x14ac:dyDescent="0.2">
      <c r="B2" s="99"/>
      <c r="H2" s="100"/>
      <c r="I2" s="100"/>
    </row>
    <row r="3" spans="1:13" s="98" customFormat="1" ht="20.100000000000001" customHeight="1" x14ac:dyDescent="0.2">
      <c r="A3" s="101" t="s">
        <v>42</v>
      </c>
      <c r="B3" s="326" t="s">
        <v>103</v>
      </c>
      <c r="C3" s="327"/>
      <c r="D3" s="328"/>
      <c r="F3" s="102" t="s">
        <v>26</v>
      </c>
      <c r="G3" s="322" t="str">
        <f>Master!$B$3</f>
        <v>Solihull</v>
      </c>
      <c r="H3" s="323"/>
      <c r="I3" s="324"/>
    </row>
    <row r="4" spans="1:13" s="98" customFormat="1" ht="20.100000000000001" customHeight="1" x14ac:dyDescent="0.2">
      <c r="F4" s="102" t="s">
        <v>27</v>
      </c>
      <c r="G4" s="322" t="str">
        <f>Master!$B$4</f>
        <v>14th September 2019</v>
      </c>
      <c r="H4" s="323"/>
      <c r="I4" s="324"/>
    </row>
    <row r="5" spans="1:13" s="98" customFormat="1" ht="20.100000000000001" customHeight="1" x14ac:dyDescent="0.2">
      <c r="F5" s="102" t="s">
        <v>28</v>
      </c>
      <c r="G5" s="103" t="str">
        <f>Master!$B$5</f>
        <v>4:15 - 7:45pm</v>
      </c>
      <c r="H5" s="104"/>
      <c r="I5" s="105"/>
    </row>
    <row r="6" spans="1:13" s="98" customFormat="1" ht="20.100000000000001" customHeight="1" thickBot="1" x14ac:dyDescent="0.25">
      <c r="A6" s="106"/>
      <c r="B6" s="107"/>
      <c r="C6" s="107"/>
      <c r="D6" s="107"/>
      <c r="H6" s="100"/>
      <c r="I6" s="100"/>
    </row>
    <row r="7" spans="1:13" s="98" customFormat="1" ht="20.100000000000001" customHeight="1" thickBot="1" x14ac:dyDescent="0.25">
      <c r="A7" s="98" t="s">
        <v>43</v>
      </c>
      <c r="B7" s="325" t="s">
        <v>44</v>
      </c>
      <c r="C7" s="325"/>
      <c r="E7" s="325" t="s">
        <v>45</v>
      </c>
      <c r="F7" s="325"/>
      <c r="G7" s="100" t="s">
        <v>11</v>
      </c>
      <c r="H7" s="100" t="s">
        <v>46</v>
      </c>
      <c r="I7" s="100" t="s">
        <v>46</v>
      </c>
      <c r="K7" s="333" t="s">
        <v>78</v>
      </c>
      <c r="L7" s="334"/>
      <c r="M7" s="335"/>
    </row>
    <row r="8" spans="1:13" s="98" customFormat="1" ht="20.100000000000001" customHeight="1" thickBot="1" x14ac:dyDescent="0.25">
      <c r="A8" s="314" t="s">
        <v>47</v>
      </c>
      <c r="B8" s="315"/>
      <c r="C8" s="108" t="str">
        <f>Master!$B$9</f>
        <v>Rhythm Blues</v>
      </c>
      <c r="D8" s="109"/>
      <c r="E8" s="109"/>
      <c r="F8" s="110"/>
      <c r="H8" s="100" t="s">
        <v>48</v>
      </c>
      <c r="I8" s="100" t="s">
        <v>49</v>
      </c>
      <c r="K8" s="201" t="s">
        <v>79</v>
      </c>
      <c r="L8" s="99"/>
      <c r="M8" s="193"/>
    </row>
    <row r="9" spans="1:13" s="98" customFormat="1" ht="20.100000000000001" customHeight="1" x14ac:dyDescent="0.2">
      <c r="A9" s="111">
        <v>1</v>
      </c>
      <c r="B9" s="316" t="s">
        <v>161</v>
      </c>
      <c r="C9" s="329"/>
      <c r="D9" s="112"/>
      <c r="E9" s="316" t="s">
        <v>103</v>
      </c>
      <c r="F9" s="317"/>
      <c r="G9" s="216" t="str">
        <f>VLOOKUP(B$1,Lookup!$A$31:$I$33,4,FALSE)</f>
        <v>won</v>
      </c>
      <c r="H9" s="113"/>
      <c r="I9" s="113"/>
      <c r="J9" s="114"/>
      <c r="K9" s="202" t="s">
        <v>76</v>
      </c>
      <c r="L9" s="99" t="s">
        <v>80</v>
      </c>
      <c r="M9" s="193"/>
    </row>
    <row r="10" spans="1:13" s="98" customFormat="1" ht="20.100000000000001" customHeight="1" x14ac:dyDescent="0.2">
      <c r="A10" s="111">
        <v>2</v>
      </c>
      <c r="B10" s="318" t="s">
        <v>162</v>
      </c>
      <c r="C10" s="330"/>
      <c r="D10" s="115"/>
      <c r="E10" s="318" t="s">
        <v>163</v>
      </c>
      <c r="F10" s="319"/>
      <c r="G10" s="217" t="str">
        <f>VLOOKUP(B$1,Lookup!$A$31:$I$33,5,FALSE)</f>
        <v>won</v>
      </c>
      <c r="H10" s="215"/>
      <c r="I10" s="116"/>
      <c r="J10" s="117" t="s">
        <v>73</v>
      </c>
      <c r="K10" s="202" t="s">
        <v>73</v>
      </c>
      <c r="L10" s="99">
        <f>IF(H10="y",1,IF(I10="y",2,0))</f>
        <v>0</v>
      </c>
      <c r="M10" s="193"/>
    </row>
    <row r="11" spans="1:13" ht="9.9499999999999993" customHeight="1" thickBot="1" x14ac:dyDescent="0.25">
      <c r="G11" s="204"/>
      <c r="K11" s="194"/>
      <c r="L11" s="191"/>
      <c r="M11" s="195"/>
    </row>
    <row r="12" spans="1:13" s="98" customFormat="1" ht="20.100000000000001" customHeight="1" thickBot="1" x14ac:dyDescent="0.25">
      <c r="A12" s="314" t="s">
        <v>50</v>
      </c>
      <c r="B12" s="315"/>
      <c r="C12" s="108" t="str">
        <f>Master!$B$10</f>
        <v>Festival Quickstep</v>
      </c>
      <c r="D12" s="109"/>
      <c r="E12" s="109"/>
      <c r="F12" s="110"/>
      <c r="G12" s="204"/>
      <c r="H12" s="275"/>
      <c r="I12" s="275"/>
      <c r="K12" s="196"/>
      <c r="L12" s="99"/>
      <c r="M12" s="193"/>
    </row>
    <row r="13" spans="1:13" s="98" customFormat="1" ht="20.100000000000001" customHeight="1" thickBot="1" x14ac:dyDescent="0.25">
      <c r="A13" s="111">
        <v>3</v>
      </c>
      <c r="B13" s="316" t="s">
        <v>164</v>
      </c>
      <c r="C13" s="329"/>
      <c r="D13" s="112"/>
      <c r="E13" s="316" t="s">
        <v>165</v>
      </c>
      <c r="F13" s="317"/>
      <c r="G13" s="216" t="str">
        <f>VLOOKUP(B$1,Lookup!$A$31:$I$33,6,FALSE)</f>
        <v>won</v>
      </c>
      <c r="H13" s="215"/>
      <c r="I13" s="116"/>
      <c r="J13" s="114"/>
      <c r="K13" s="196"/>
      <c r="L13" s="99">
        <f>IF(H13="y",1,IF(I13="y",2,0))</f>
        <v>0</v>
      </c>
      <c r="M13" s="193"/>
    </row>
    <row r="14" spans="1:13" s="98" customFormat="1" ht="20.100000000000001" customHeight="1" x14ac:dyDescent="0.2">
      <c r="A14" s="111">
        <v>4</v>
      </c>
      <c r="B14" s="318" t="s">
        <v>166</v>
      </c>
      <c r="C14" s="330"/>
      <c r="D14" s="115"/>
      <c r="E14" s="316" t="s">
        <v>103</v>
      </c>
      <c r="F14" s="317"/>
      <c r="G14" s="217" t="str">
        <f>VLOOKUP(B$1,Lookup!$A$31:$I$33,7,FALSE)</f>
        <v>won</v>
      </c>
      <c r="H14" s="215" t="s">
        <v>143</v>
      </c>
      <c r="I14" s="116"/>
      <c r="J14" s="114"/>
      <c r="K14" s="196"/>
      <c r="L14" s="99">
        <f>IF(H14="y",1,IF(I14="y",2,0))</f>
        <v>1</v>
      </c>
      <c r="M14" s="193"/>
    </row>
    <row r="15" spans="1:13" ht="9.9499999999999993" customHeight="1" thickBot="1" x14ac:dyDescent="0.25">
      <c r="G15" s="204"/>
      <c r="K15" s="194"/>
      <c r="L15" s="191"/>
      <c r="M15" s="195"/>
    </row>
    <row r="16" spans="1:13" s="98" customFormat="1" ht="20.100000000000001" customHeight="1" thickBot="1" x14ac:dyDescent="0.25">
      <c r="A16" s="314" t="s">
        <v>119</v>
      </c>
      <c r="B16" s="315"/>
      <c r="C16" s="108" t="str">
        <f>Master!$B$11</f>
        <v>Riverside Rhumba</v>
      </c>
      <c r="D16" s="109"/>
      <c r="E16" s="109"/>
      <c r="F16" s="110"/>
      <c r="G16" s="204"/>
      <c r="H16" s="100"/>
      <c r="I16" s="100"/>
      <c r="K16" s="196"/>
      <c r="L16" s="99"/>
      <c r="M16" s="193"/>
    </row>
    <row r="17" spans="1:13" s="98" customFormat="1" ht="20.100000000000001" customHeight="1" x14ac:dyDescent="0.2">
      <c r="A17" s="111">
        <v>5</v>
      </c>
      <c r="B17" s="316" t="s">
        <v>167</v>
      </c>
      <c r="C17" s="329"/>
      <c r="D17" s="112"/>
      <c r="E17" s="316" t="s">
        <v>168</v>
      </c>
      <c r="F17" s="317"/>
      <c r="G17" s="216" t="str">
        <f>VLOOKUP(B$1,Lookup!$A$31:$I$33,8,FALSE)</f>
        <v>lost</v>
      </c>
      <c r="H17" s="215"/>
      <c r="I17" s="116"/>
      <c r="J17" s="114"/>
      <c r="K17" s="196"/>
      <c r="L17" s="99">
        <f>IF(H17="y",1,IF(I17="y",2,0))</f>
        <v>0</v>
      </c>
      <c r="M17" s="193"/>
    </row>
    <row r="18" spans="1:13" s="98" customFormat="1" ht="20.100000000000001" customHeight="1" x14ac:dyDescent="0.2">
      <c r="A18" s="111">
        <v>6</v>
      </c>
      <c r="B18" s="318" t="s">
        <v>169</v>
      </c>
      <c r="C18" s="330"/>
      <c r="D18" s="115"/>
      <c r="E18" s="318" t="s">
        <v>170</v>
      </c>
      <c r="F18" s="319"/>
      <c r="G18" s="217" t="str">
        <f>VLOOKUP(B$1,Lookup!$A$31:$I$33,9,FALSE)</f>
        <v>won</v>
      </c>
      <c r="H18" s="215"/>
      <c r="I18" s="116"/>
      <c r="J18" s="114"/>
      <c r="K18" s="196"/>
      <c r="L18" s="99">
        <f>IF(H18="y",1,IF(I18="y",2,0))</f>
        <v>0</v>
      </c>
      <c r="M18" s="193"/>
    </row>
    <row r="19" spans="1:13" ht="18" x14ac:dyDescent="0.2">
      <c r="A19" s="120"/>
      <c r="B19" s="120"/>
      <c r="C19" s="120"/>
      <c r="D19" s="120"/>
      <c r="E19" s="120"/>
      <c r="F19" s="120"/>
      <c r="G19" s="120"/>
      <c r="H19" s="121"/>
      <c r="I19" s="121"/>
      <c r="K19" s="197" t="s">
        <v>77</v>
      </c>
      <c r="L19" s="192">
        <f>SUM(L10:L18)</f>
        <v>1</v>
      </c>
      <c r="M19" s="195"/>
    </row>
    <row r="20" spans="1:13" ht="15.75" thickBot="1" x14ac:dyDescent="0.25">
      <c r="K20" s="194"/>
      <c r="L20" s="191"/>
      <c r="M20" s="195"/>
    </row>
    <row r="21" spans="1:13" s="98" customFormat="1" ht="20.100000000000001" customHeight="1" thickBot="1" x14ac:dyDescent="0.25">
      <c r="A21" s="320" t="s">
        <v>51</v>
      </c>
      <c r="B21" s="321"/>
      <c r="C21" s="122" t="str">
        <f>Master!$B$16</f>
        <v>Hickory Hoedown</v>
      </c>
      <c r="D21" s="123"/>
      <c r="E21" s="123"/>
      <c r="F21" s="110"/>
      <c r="H21" s="100"/>
      <c r="I21" s="100"/>
      <c r="K21" s="196"/>
      <c r="L21" s="99"/>
      <c r="M21" s="193"/>
    </row>
    <row r="22" spans="1:13" s="98" customFormat="1" ht="20.100000000000001" customHeight="1" thickBot="1" x14ac:dyDescent="0.25">
      <c r="A22" s="111">
        <v>7</v>
      </c>
      <c r="B22" s="316" t="s">
        <v>166</v>
      </c>
      <c r="C22" s="329"/>
      <c r="D22" s="112"/>
      <c r="E22" s="316" t="s">
        <v>103</v>
      </c>
      <c r="F22" s="317"/>
      <c r="G22" s="216" t="str">
        <f>VLOOKUP($B$1,Lookup!$A$38:$I$40,4,FALSE)</f>
        <v>lost</v>
      </c>
      <c r="H22" s="113"/>
      <c r="I22" s="113"/>
      <c r="J22" s="114"/>
      <c r="K22" s="196"/>
      <c r="L22" s="99"/>
      <c r="M22" s="193"/>
    </row>
    <row r="23" spans="1:13" s="98" customFormat="1" ht="20.100000000000001" customHeight="1" x14ac:dyDescent="0.2">
      <c r="A23" s="111">
        <v>8</v>
      </c>
      <c r="B23" s="316" t="s">
        <v>164</v>
      </c>
      <c r="C23" s="329"/>
      <c r="D23" s="115"/>
      <c r="E23" s="316" t="s">
        <v>165</v>
      </c>
      <c r="F23" s="317"/>
      <c r="G23" s="217" t="str">
        <f>VLOOKUP($B$1,Lookup!$A$38:$I$40,5,FALSE)</f>
        <v>won</v>
      </c>
      <c r="H23" s="215"/>
      <c r="I23" s="116"/>
      <c r="J23" s="114"/>
      <c r="K23" s="196"/>
      <c r="L23" s="99">
        <f>IF(H23="y",1,IF(I23="y",2,0))</f>
        <v>0</v>
      </c>
      <c r="M23" s="193"/>
    </row>
    <row r="24" spans="1:13" ht="9.9499999999999993" customHeight="1" thickBot="1" x14ac:dyDescent="0.25">
      <c r="G24" s="204"/>
      <c r="K24" s="194"/>
      <c r="L24" s="191"/>
      <c r="M24" s="195"/>
    </row>
    <row r="25" spans="1:13" s="98" customFormat="1" ht="20.100000000000001" customHeight="1" thickBot="1" x14ac:dyDescent="0.25">
      <c r="A25" s="320" t="s">
        <v>52</v>
      </c>
      <c r="B25" s="321"/>
      <c r="C25" s="122" t="str">
        <f>Master!$B$17</f>
        <v>Ten Fox</v>
      </c>
      <c r="D25" s="123"/>
      <c r="E25" s="123"/>
      <c r="F25" s="110"/>
      <c r="G25" s="204"/>
      <c r="H25" s="275"/>
      <c r="I25" s="275"/>
      <c r="K25" s="196"/>
      <c r="L25" s="99"/>
      <c r="M25" s="193"/>
    </row>
    <row r="26" spans="1:13" s="98" customFormat="1" ht="20.100000000000001" customHeight="1" thickBot="1" x14ac:dyDescent="0.25">
      <c r="A26" s="111">
        <v>9</v>
      </c>
      <c r="B26" s="318" t="s">
        <v>169</v>
      </c>
      <c r="C26" s="330"/>
      <c r="D26" s="112"/>
      <c r="E26" s="316" t="s">
        <v>171</v>
      </c>
      <c r="F26" s="317"/>
      <c r="G26" s="216" t="str">
        <f>VLOOKUP($B$1,Lookup!$A$38:$I$4039,6,FALSE)</f>
        <v>won</v>
      </c>
      <c r="H26" s="215"/>
      <c r="I26" s="116"/>
      <c r="J26" s="114"/>
      <c r="K26" s="196"/>
      <c r="L26" s="99">
        <f>IF(H26="y",1,IF(I26="y",2,0))</f>
        <v>0</v>
      </c>
      <c r="M26" s="193"/>
    </row>
    <row r="27" spans="1:13" s="98" customFormat="1" ht="20.100000000000001" customHeight="1" x14ac:dyDescent="0.2">
      <c r="A27" s="111">
        <v>10</v>
      </c>
      <c r="B27" s="318" t="s">
        <v>162</v>
      </c>
      <c r="C27" s="330"/>
      <c r="D27" s="115"/>
      <c r="E27" s="316" t="s">
        <v>103</v>
      </c>
      <c r="F27" s="317"/>
      <c r="G27" s="217" t="str">
        <f>VLOOKUP($B$1,Lookup!$A$38:$I$40,7,FALSE)</f>
        <v>won</v>
      </c>
      <c r="H27" s="215" t="s">
        <v>143</v>
      </c>
      <c r="I27" s="116"/>
      <c r="J27" s="114"/>
      <c r="K27" s="196"/>
      <c r="L27" s="99">
        <f>IF(H27="y",1,IF(I27="y",2,0))</f>
        <v>1</v>
      </c>
      <c r="M27" s="193"/>
    </row>
    <row r="28" spans="1:13" ht="9.9499999999999993" customHeight="1" thickBot="1" x14ac:dyDescent="0.25">
      <c r="G28" s="204"/>
      <c r="K28" s="194"/>
      <c r="L28" s="191"/>
      <c r="M28" s="195"/>
    </row>
    <row r="29" spans="1:13" s="98" customFormat="1" ht="20.100000000000001" customHeight="1" thickBot="1" x14ac:dyDescent="0.25">
      <c r="A29" s="320" t="s">
        <v>120</v>
      </c>
      <c r="B29" s="321"/>
      <c r="C29" s="122" t="str">
        <f>Master!$B$18</f>
        <v>14 Step</v>
      </c>
      <c r="D29" s="123"/>
      <c r="E29" s="123"/>
      <c r="F29" s="110"/>
      <c r="G29" s="204"/>
      <c r="H29" s="100"/>
      <c r="I29" s="100"/>
      <c r="K29" s="196"/>
      <c r="L29" s="99"/>
      <c r="M29" s="193"/>
    </row>
    <row r="30" spans="1:13" s="98" customFormat="1" ht="20.100000000000001" customHeight="1" x14ac:dyDescent="0.2">
      <c r="A30" s="111">
        <v>11</v>
      </c>
      <c r="B30" s="316" t="s">
        <v>169</v>
      </c>
      <c r="C30" s="329"/>
      <c r="D30" s="112"/>
      <c r="E30" s="316" t="s">
        <v>171</v>
      </c>
      <c r="F30" s="317"/>
      <c r="G30" s="216" t="str">
        <f>VLOOKUP($B$1,Lookup!$A$38:$I$40,8,FALSE)</f>
        <v>won</v>
      </c>
      <c r="H30" s="215"/>
      <c r="I30" s="116" t="s">
        <v>143</v>
      </c>
      <c r="J30" s="114"/>
      <c r="K30" s="196"/>
      <c r="L30" s="99">
        <f>IF(H30="y",1,IF(I30="y",2,0))</f>
        <v>2</v>
      </c>
      <c r="M30" s="193"/>
    </row>
    <row r="31" spans="1:13" s="98" customFormat="1" ht="20.100000000000001" customHeight="1" x14ac:dyDescent="0.2">
      <c r="A31" s="111">
        <v>12</v>
      </c>
      <c r="B31" s="318" t="s">
        <v>172</v>
      </c>
      <c r="C31" s="330"/>
      <c r="D31" s="115"/>
      <c r="E31" s="318" t="s">
        <v>173</v>
      </c>
      <c r="F31" s="319"/>
      <c r="G31" s="217" t="str">
        <f>VLOOKUP($B$1,Lookup!$A$38:$I$40,9,FALSE)</f>
        <v>lost</v>
      </c>
      <c r="H31" s="215"/>
      <c r="I31" s="116"/>
      <c r="J31" s="114"/>
      <c r="K31" s="196"/>
      <c r="L31" s="99">
        <f>IF(H31="y",1,IF(I31="y",2,0))</f>
        <v>0</v>
      </c>
      <c r="M31" s="193"/>
    </row>
    <row r="32" spans="1:13" ht="18" x14ac:dyDescent="0.2">
      <c r="A32" s="120"/>
      <c r="B32" s="120"/>
      <c r="C32" s="120"/>
      <c r="D32" s="120"/>
      <c r="E32" s="120"/>
      <c r="F32" s="120"/>
      <c r="G32" s="120"/>
      <c r="H32" s="121"/>
      <c r="I32" s="121"/>
      <c r="K32" s="197" t="s">
        <v>77</v>
      </c>
      <c r="L32" s="192">
        <f>SUM(L23:L31)</f>
        <v>3</v>
      </c>
      <c r="M32" s="195"/>
    </row>
    <row r="33" spans="1:13" ht="15.75" thickBot="1" x14ac:dyDescent="0.25">
      <c r="K33" s="194"/>
      <c r="L33" s="191"/>
      <c r="M33" s="195"/>
    </row>
    <row r="34" spans="1:13" s="98" customFormat="1" ht="20.100000000000001" customHeight="1" thickBot="1" x14ac:dyDescent="0.25">
      <c r="A34" s="331" t="s">
        <v>53</v>
      </c>
      <c r="B34" s="332"/>
      <c r="C34" s="124" t="str">
        <f>Master!$B$23</f>
        <v>22 Step</v>
      </c>
      <c r="D34" s="125"/>
      <c r="E34" s="125"/>
      <c r="F34" s="110"/>
      <c r="H34" s="100"/>
      <c r="I34" s="100"/>
      <c r="K34" s="196"/>
      <c r="L34" s="99"/>
      <c r="M34" s="193"/>
    </row>
    <row r="35" spans="1:13" s="98" customFormat="1" ht="20.100000000000001" customHeight="1" thickBot="1" x14ac:dyDescent="0.25">
      <c r="A35" s="111">
        <v>13</v>
      </c>
      <c r="B35" s="316" t="s">
        <v>172</v>
      </c>
      <c r="C35" s="329"/>
      <c r="D35" s="112"/>
      <c r="E35" s="316" t="s">
        <v>171</v>
      </c>
      <c r="F35" s="317"/>
      <c r="G35" s="216" t="str">
        <f>VLOOKUP($B$1,Lookup!$A$45:$G$47,4,FALSE)</f>
        <v>drew</v>
      </c>
      <c r="H35" s="113"/>
      <c r="I35" s="113"/>
      <c r="J35" s="114"/>
      <c r="K35" s="196"/>
      <c r="L35" s="99"/>
      <c r="M35" s="193"/>
    </row>
    <row r="36" spans="1:13" s="98" customFormat="1" ht="20.100000000000001" customHeight="1" x14ac:dyDescent="0.2">
      <c r="A36" s="111">
        <v>14</v>
      </c>
      <c r="B36" s="318" t="s">
        <v>166</v>
      </c>
      <c r="C36" s="330"/>
      <c r="D36" s="115"/>
      <c r="E36" s="316" t="s">
        <v>103</v>
      </c>
      <c r="F36" s="317"/>
      <c r="G36" s="217" t="str">
        <f>VLOOKUP($B$1,Lookup!$A$45:$G$47,5,FALSE)</f>
        <v>lost</v>
      </c>
      <c r="H36" s="215"/>
      <c r="I36" s="116"/>
      <c r="J36" s="114"/>
      <c r="K36" s="196"/>
      <c r="L36" s="99">
        <f>IF(H36="y",1,IF(I36="y",2,0))</f>
        <v>0</v>
      </c>
      <c r="M36" s="193"/>
    </row>
    <row r="37" spans="1:13" ht="9.9499999999999993" customHeight="1" thickBot="1" x14ac:dyDescent="0.25">
      <c r="G37" s="204"/>
      <c r="K37" s="194"/>
      <c r="L37" s="191"/>
      <c r="M37" s="195"/>
    </row>
    <row r="38" spans="1:13" s="98" customFormat="1" ht="20.100000000000001" customHeight="1" thickBot="1" x14ac:dyDescent="0.25">
      <c r="A38" s="331" t="s">
        <v>54</v>
      </c>
      <c r="B38" s="332"/>
      <c r="C38" s="124" t="str">
        <f>Master!$B$24</f>
        <v>Starlight Waltz</v>
      </c>
      <c r="D38" s="125"/>
      <c r="E38" s="125"/>
      <c r="F38" s="110"/>
      <c r="G38" s="204"/>
      <c r="H38" s="100"/>
      <c r="I38" s="100"/>
      <c r="K38" s="196"/>
      <c r="L38" s="99"/>
      <c r="M38" s="193"/>
    </row>
    <row r="39" spans="1:13" s="98" customFormat="1" ht="20.100000000000001" customHeight="1" x14ac:dyDescent="0.2">
      <c r="A39" s="111">
        <v>15</v>
      </c>
      <c r="B39" s="316" t="s">
        <v>162</v>
      </c>
      <c r="C39" s="329"/>
      <c r="D39" s="112"/>
      <c r="E39" s="316" t="s">
        <v>174</v>
      </c>
      <c r="F39" s="317"/>
      <c r="G39" s="216" t="str">
        <f>VLOOKUP($B$1,Lookup!$A$45:$G$47,6,FALSE)</f>
        <v>lost</v>
      </c>
      <c r="H39" s="215"/>
      <c r="I39" s="116"/>
      <c r="J39" s="114"/>
      <c r="K39" s="196"/>
      <c r="L39" s="99">
        <f>IF(H39="y",1,IF(I39="y",2,0))</f>
        <v>0</v>
      </c>
      <c r="M39" s="193"/>
    </row>
    <row r="40" spans="1:13" s="98" customFormat="1" ht="20.100000000000001" customHeight="1" x14ac:dyDescent="0.2">
      <c r="A40" s="111">
        <v>16</v>
      </c>
      <c r="B40" s="337" t="s">
        <v>172</v>
      </c>
      <c r="C40" s="339"/>
      <c r="D40" s="115"/>
      <c r="E40" s="337" t="s">
        <v>171</v>
      </c>
      <c r="F40" s="338"/>
      <c r="G40" s="217" t="str">
        <f>VLOOKUP($B$1,Lookup!$A$45:$G$47,7,FALSE)</f>
        <v>won</v>
      </c>
      <c r="H40" s="215"/>
      <c r="I40" s="116" t="s">
        <v>143</v>
      </c>
      <c r="J40" s="114"/>
      <c r="K40" s="196"/>
      <c r="L40" s="99">
        <f>IF(H40="y",1,IF(I40="y",2,0))</f>
        <v>2</v>
      </c>
      <c r="M40" s="193"/>
    </row>
    <row r="41" spans="1:13" ht="18.75" thickBot="1" x14ac:dyDescent="0.25">
      <c r="K41" s="198" t="s">
        <v>77</v>
      </c>
      <c r="L41" s="199">
        <f>SUM(L36:L40)</f>
        <v>2</v>
      </c>
      <c r="M41" s="200"/>
    </row>
  </sheetData>
  <sheetProtection algorithmName="SHA-512" hashValue="2UnOCIYsZZruYAad9YlgJTIsbHQSTHGrly817ehEUEEEXVlYXczOxiOm1MtR59zDTLPjvZ8Cv/jv7ed39p4Tdg==" saltValue="ggmIW3Di1kmDYkQ4ZhfeIA==" spinCount="100000" sheet="1" selectLockedCells="1"/>
  <mergeCells count="46">
    <mergeCell ref="E9:F9"/>
    <mergeCell ref="E10:F10"/>
    <mergeCell ref="A12:B12"/>
    <mergeCell ref="B13:C13"/>
    <mergeCell ref="E27:F27"/>
    <mergeCell ref="E13:F13"/>
    <mergeCell ref="B14:C14"/>
    <mergeCell ref="E14:F14"/>
    <mergeCell ref="A25:B25"/>
    <mergeCell ref="B26:C26"/>
    <mergeCell ref="E26:F26"/>
    <mergeCell ref="E17:F17"/>
    <mergeCell ref="E18:F18"/>
    <mergeCell ref="E22:F22"/>
    <mergeCell ref="E23:F23"/>
    <mergeCell ref="K7:M7"/>
    <mergeCell ref="G3:I3"/>
    <mergeCell ref="G4:I4"/>
    <mergeCell ref="B7:C7"/>
    <mergeCell ref="E7:F7"/>
    <mergeCell ref="B3:D3"/>
    <mergeCell ref="A29:B29"/>
    <mergeCell ref="B30:C30"/>
    <mergeCell ref="B31:C31"/>
    <mergeCell ref="B27:C27"/>
    <mergeCell ref="A8:B8"/>
    <mergeCell ref="A16:B16"/>
    <mergeCell ref="B9:C9"/>
    <mergeCell ref="B10:C10"/>
    <mergeCell ref="B17:C17"/>
    <mergeCell ref="B18:C18"/>
    <mergeCell ref="B22:C22"/>
    <mergeCell ref="B23:C23"/>
    <mergeCell ref="A21:B21"/>
    <mergeCell ref="E30:F30"/>
    <mergeCell ref="E31:F31"/>
    <mergeCell ref="B35:C35"/>
    <mergeCell ref="B36:C36"/>
    <mergeCell ref="B39:C39"/>
    <mergeCell ref="A38:B38"/>
    <mergeCell ref="A34:B34"/>
    <mergeCell ref="B40:C40"/>
    <mergeCell ref="E35:F35"/>
    <mergeCell ref="E36:F36"/>
    <mergeCell ref="E39:F39"/>
    <mergeCell ref="E40:F40"/>
  </mergeCells>
  <phoneticPr fontId="7" type="noConversion"/>
  <conditionalFormatting sqref="G9:G10 G22:G23 G35:G40 G15:G18 G28:G31">
    <cfRule type="cellIs" dxfId="51" priority="5" stopIfTrue="1" operator="equal">
      <formula>"won"</formula>
    </cfRule>
    <cfRule type="cellIs" dxfId="50" priority="6" stopIfTrue="1" operator="equal">
      <formula>"drew"</formula>
    </cfRule>
  </conditionalFormatting>
  <conditionalFormatting sqref="G11:G14">
    <cfRule type="cellIs" dxfId="49" priority="3" stopIfTrue="1" operator="equal">
      <formula>"won"</formula>
    </cfRule>
    <cfRule type="cellIs" dxfId="48" priority="4" stopIfTrue="1" operator="equal">
      <formula>"drew"</formula>
    </cfRule>
  </conditionalFormatting>
  <conditionalFormatting sqref="G24:G27">
    <cfRule type="cellIs" dxfId="47" priority="1" stopIfTrue="1" operator="equal">
      <formula>"won"</formula>
    </cfRule>
    <cfRule type="cellIs" dxfId="46" priority="2" stopIfTrue="1" operator="equal">
      <formula>"drew"</formula>
    </cfRule>
  </conditionalFormatting>
  <dataValidations count="1">
    <dataValidation type="list" allowBlank="1" showInputMessage="1" showErrorMessage="1" sqref="H17:I18 H39:I40 H36:I36 H30:I31 H13:I14 H10:I10 H23:I23 H26:I27" xr:uid="{00000000-0002-0000-0400-000000000000}">
      <formula1>$K$10:$K$10</formula1>
    </dataValidation>
  </dataValidations>
  <printOptions horizontalCentered="1"/>
  <pageMargins left="0.31496062992125984" right="0.31496062992125984" top="0.98425196850393704" bottom="0.11811023622047245" header="0.59055118110236227" footer="0.11811023622047245"/>
  <pageSetup paperSize="9" scale="93" orientation="portrait" horizontalDpi="300" verticalDpi="300" r:id="rId1"/>
  <headerFooter alignWithMargins="0">
    <oddHeader>&amp;C&amp;"Arial,Bold"&amp;22RIDL Final - Team Sheet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  <pageSetUpPr fitToPage="1"/>
  </sheetPr>
  <dimension ref="A1:P56"/>
  <sheetViews>
    <sheetView showGridLines="0" showRowColHeaders="0" zoomScale="75" zoomScaleNormal="75" workbookViewId="0">
      <selection activeCell="K37" sqref="K37"/>
    </sheetView>
  </sheetViews>
  <sheetFormatPr defaultColWidth="8.85546875" defaultRowHeight="12.75" x14ac:dyDescent="0.2"/>
  <cols>
    <col min="1" max="1" width="12.7109375" style="136" customWidth="1"/>
    <col min="2" max="2" width="4.85546875" style="136" customWidth="1"/>
    <col min="3" max="3" width="3.28515625" style="136" customWidth="1"/>
    <col min="4" max="4" width="5.42578125" style="136" customWidth="1"/>
    <col min="5" max="8" width="12.7109375" style="136" customWidth="1"/>
    <col min="9" max="11" width="10.7109375" style="136" customWidth="1"/>
    <col min="12" max="16384" width="8.85546875" style="136"/>
  </cols>
  <sheetData>
    <row r="1" spans="1:16" ht="30" customHeight="1" x14ac:dyDescent="0.2">
      <c r="A1" s="50" t="s">
        <v>20</v>
      </c>
      <c r="B1" s="51"/>
      <c r="C1" s="51"/>
      <c r="D1" s="51"/>
      <c r="E1" s="51"/>
      <c r="F1" s="51"/>
      <c r="G1" s="51"/>
    </row>
    <row r="2" spans="1:16" ht="30" customHeight="1" x14ac:dyDescent="0.2">
      <c r="A2" s="50"/>
      <c r="B2" s="51"/>
      <c r="C2" s="51"/>
      <c r="D2" s="51"/>
      <c r="E2" s="51"/>
      <c r="F2" s="51"/>
      <c r="G2" s="51"/>
    </row>
    <row r="3" spans="1:16" s="140" customFormat="1" ht="30" customHeight="1" x14ac:dyDescent="0.2">
      <c r="A3" s="138" t="s">
        <v>26</v>
      </c>
      <c r="B3" s="139" t="str">
        <f>IF(Master!B3="","",Master!B3)</f>
        <v>Solihull</v>
      </c>
      <c r="C3" s="139"/>
      <c r="I3" s="141" t="s">
        <v>1</v>
      </c>
      <c r="J3" s="210" t="str">
        <f>VLOOKUP(I3,Master!A28:B30,2,FALSE)</f>
        <v>West</v>
      </c>
      <c r="K3" s="211"/>
    </row>
    <row r="4" spans="1:16" s="140" customFormat="1" ht="30" customHeight="1" x14ac:dyDescent="0.2">
      <c r="A4" s="138" t="s">
        <v>27</v>
      </c>
      <c r="B4" s="139" t="str">
        <f>IF(Master!B4="","",Master!B4)</f>
        <v>14th September 2019</v>
      </c>
      <c r="C4" s="139"/>
      <c r="F4" s="139"/>
      <c r="I4" s="141" t="s">
        <v>2</v>
      </c>
      <c r="J4" s="210" t="str">
        <f>VLOOKUP(I4,Master!A28:B30,2,FALSE)</f>
        <v>South</v>
      </c>
      <c r="K4" s="211"/>
    </row>
    <row r="5" spans="1:16" s="140" customFormat="1" ht="30" customHeight="1" x14ac:dyDescent="0.2">
      <c r="A5" s="138"/>
      <c r="B5" s="139"/>
      <c r="C5" s="139"/>
      <c r="F5" s="139"/>
      <c r="I5" s="141" t="s">
        <v>3</v>
      </c>
      <c r="J5" s="210" t="str">
        <f>VLOOKUP(I5,Master!A28:B30,2,FALSE)</f>
        <v>East</v>
      </c>
      <c r="K5" s="211"/>
    </row>
    <row r="6" spans="1:16" s="140" customFormat="1" ht="30" customHeight="1" x14ac:dyDescent="0.2">
      <c r="A6" s="142" t="s">
        <v>81</v>
      </c>
      <c r="B6" s="141"/>
      <c r="I6" s="282"/>
      <c r="J6" s="283"/>
      <c r="K6" s="284"/>
    </row>
    <row r="7" spans="1:16" ht="13.5" thickBot="1" x14ac:dyDescent="0.25"/>
    <row r="8" spans="1:16" ht="30" customHeight="1" x14ac:dyDescent="0.2">
      <c r="A8" s="364" t="str">
        <f>Master!$B$9</f>
        <v>Rhythm Blues</v>
      </c>
      <c r="B8" s="365"/>
      <c r="C8" s="365"/>
      <c r="D8" s="365"/>
      <c r="E8" s="366"/>
      <c r="F8" s="349" t="s">
        <v>5</v>
      </c>
      <c r="G8" s="341"/>
      <c r="H8" s="341"/>
      <c r="I8" s="349" t="s">
        <v>6</v>
      </c>
      <c r="J8" s="341"/>
      <c r="K8" s="342"/>
      <c r="M8" s="361" t="s">
        <v>9</v>
      </c>
      <c r="N8" s="362"/>
      <c r="O8" s="362"/>
      <c r="P8" s="363"/>
    </row>
    <row r="9" spans="1:16" s="127" customFormat="1" ht="30" customHeight="1" x14ac:dyDescent="0.2">
      <c r="A9" s="346" t="s">
        <v>74</v>
      </c>
      <c r="B9" s="347"/>
      <c r="C9" s="347"/>
      <c r="D9" s="347"/>
      <c r="E9" s="348"/>
      <c r="F9" s="9">
        <v>1</v>
      </c>
      <c r="G9" s="7">
        <v>2</v>
      </c>
      <c r="H9" s="7">
        <v>3</v>
      </c>
      <c r="I9" s="9" t="s">
        <v>1</v>
      </c>
      <c r="J9" s="7" t="s">
        <v>2</v>
      </c>
      <c r="K9" s="14" t="s">
        <v>3</v>
      </c>
      <c r="M9" s="12" t="s">
        <v>1</v>
      </c>
      <c r="N9" s="12" t="s">
        <v>2</v>
      </c>
      <c r="O9" s="12" t="s">
        <v>3</v>
      </c>
      <c r="P9" s="126" t="s">
        <v>10</v>
      </c>
    </row>
    <row r="10" spans="1:16" s="127" customFormat="1" ht="30" customHeight="1" x14ac:dyDescent="0.2">
      <c r="A10" s="128"/>
      <c r="B10" s="152" t="s">
        <v>1</v>
      </c>
      <c r="C10" s="153" t="s">
        <v>8</v>
      </c>
      <c r="D10" s="154" t="s">
        <v>2</v>
      </c>
      <c r="E10" s="131"/>
      <c r="F10" s="6" t="s">
        <v>32</v>
      </c>
      <c r="G10" s="8" t="s">
        <v>32</v>
      </c>
      <c r="H10" s="8" t="s">
        <v>33</v>
      </c>
      <c r="I10" s="9">
        <f>IF(OR(F10="",G10="",H10=""),"",IF(OR($B10="A",$D10="A"),IF(M10=(N10+O10),4,IF(M10&gt;(N10+O10),6,2)),""))</f>
        <v>6</v>
      </c>
      <c r="J10" s="7">
        <f>IF(OR(F10="",G10="",H10=""),"",IF(OR($B10="B",$D10="B"),IF(N10=(M10+O10),4,IF(N10&gt;(M10+O10),6,2)),""))</f>
        <v>2</v>
      </c>
      <c r="K10" s="11" t="str">
        <f>IF(OR(F10="",G10="",H10=""),"",IF(OR($B10="C",$D10="C"),IF(O10=(M10+N10),4,IF(O10&gt;(M10+N10),6,2)),""))</f>
        <v/>
      </c>
      <c r="M10" s="12">
        <f>IF($F10="A",1,0)+IF($G10="A",1,0)+IF($H10="A",1,0)</f>
        <v>2</v>
      </c>
      <c r="N10" s="12">
        <f>IF($F10="B",1,0)+IF($G10="B",1,0)+IF($H10="B",1,0)</f>
        <v>1</v>
      </c>
      <c r="O10" s="12">
        <f>IF($F10="C",1,0)+IF($G10="C",1,0)+IF($H10="C",1,0)</f>
        <v>0</v>
      </c>
      <c r="P10" s="12">
        <f>IF($F10="X",1,0)+IF($G10="X",1,0)+IF($H10="X",1,0)</f>
        <v>0</v>
      </c>
    </row>
    <row r="11" spans="1:16" s="127" customFormat="1" ht="30" customHeight="1" x14ac:dyDescent="0.2">
      <c r="A11" s="190" t="str">
        <f>VLOOKUP(B11,Lookup!C$6:J$8,3,FALSE)</f>
        <v/>
      </c>
      <c r="B11" s="129" t="s">
        <v>2</v>
      </c>
      <c r="C11" s="144" t="s">
        <v>8</v>
      </c>
      <c r="D11" s="130" t="s">
        <v>3</v>
      </c>
      <c r="E11" s="131"/>
      <c r="F11" s="6" t="s">
        <v>33</v>
      </c>
      <c r="G11" s="8" t="s">
        <v>33</v>
      </c>
      <c r="H11" s="8" t="s">
        <v>33</v>
      </c>
      <c r="I11" s="13" t="str">
        <f>IF(OR(F11="",G11="",H11=""),"",IF(OR($B11="A",$D11="A"),IF(M11=(N11+O11),4,IF(M11&gt;(N11+O11),6,2)),""))</f>
        <v/>
      </c>
      <c r="J11" s="7">
        <f>IF(OR(F11="",G11="",H11=""),"",IF(OR($B11="B",$D11="B"),IF(N11=(M11+O11),4,IF(N11&gt;(M11+O11),6,2)),""))</f>
        <v>6</v>
      </c>
      <c r="K11" s="14">
        <f>IF(OR(F11="",G11="",H11=""),"",IF(OR($B11="C",$D11="C"),IF(O11=(M11+N11),4,IF(O11&gt;(M11+N11),6,2)),""))</f>
        <v>2</v>
      </c>
      <c r="M11" s="12">
        <f>IF($F11="A",1,0)+IF($G11="A",1,0)+IF($H11="A",1,0)</f>
        <v>0</v>
      </c>
      <c r="N11" s="12">
        <f>IF($F11="B",1,0)+IF($G11="B",1,0)+IF($H11="B",1,0)</f>
        <v>3</v>
      </c>
      <c r="O11" s="12">
        <f>IF($F11="C",1,0)+IF($G11="C",1,0)+IF($H11="C",1,0)</f>
        <v>0</v>
      </c>
      <c r="P11" s="12">
        <f>IF($F11="X",1,0)+IF($G11="X",1,0)+IF($H11="X",1,0)</f>
        <v>0</v>
      </c>
    </row>
    <row r="12" spans="1:16" s="127" customFormat="1" ht="30" customHeight="1" thickBot="1" x14ac:dyDescent="0.25">
      <c r="A12" s="205" t="str">
        <f>VLOOKUP(B12,Lookup!C$6:J$8,3,FALSE)</f>
        <v/>
      </c>
      <c r="B12" s="132" t="s">
        <v>3</v>
      </c>
      <c r="C12" s="150" t="s">
        <v>8</v>
      </c>
      <c r="D12" s="133" t="s">
        <v>1</v>
      </c>
      <c r="E12" s="206" t="str">
        <f>VLOOKUP(D12,Lookup!C$6:J$8,3,FALSE)</f>
        <v/>
      </c>
      <c r="F12" s="134" t="s">
        <v>175</v>
      </c>
      <c r="G12" s="135" t="s">
        <v>175</v>
      </c>
      <c r="H12" s="135" t="s">
        <v>32</v>
      </c>
      <c r="I12" s="17">
        <f>IF(OR(F12="",G12="",H12=""),"",IF(OR($B12="A",$D12="A"),IF(M12=(N12+O12),4,IF(M12&gt;(N12+O12),6,2)),""))</f>
        <v>6</v>
      </c>
      <c r="J12" s="18" t="str">
        <f>IF(OR(F12="",G12="",H12=""),"",IF(OR($B12="B",$D12="B"),IF(N12=(M12+O12),4,IF(N12&gt;(M12+O12),6,2)),""))</f>
        <v/>
      </c>
      <c r="K12" s="143">
        <f>IF(OR(F12="",G12="",H12=""),"",IF(OR($B12="C",$D12="C"),IF(O12=(M12+N12),4,IF(O12&gt;(M12+N12),6,2)),""))</f>
        <v>2</v>
      </c>
      <c r="M12" s="12">
        <f>IF($F12="A",1,0)+IF($G12="A",1,0)+IF($H12="A",1,0)</f>
        <v>1</v>
      </c>
      <c r="N12" s="12">
        <f>IF($F12="B",1,0)+IF($G12="B",1,0)+IF($H12="B",1,0)</f>
        <v>0</v>
      </c>
      <c r="O12" s="12">
        <f>IF($F12="C",1,0)+IF($G12="C",1,0)+IF($H12="C",1,0)</f>
        <v>0</v>
      </c>
      <c r="P12" s="12">
        <f>IF($F12="X",1,0)+IF($G12="X",1,0)+IF($H12="X",1,0)</f>
        <v>2</v>
      </c>
    </row>
    <row r="13" spans="1:16" s="127" customFormat="1" ht="30" customHeight="1" thickBot="1" x14ac:dyDescent="0.25">
      <c r="A13" s="367" t="s">
        <v>7</v>
      </c>
      <c r="B13" s="368"/>
      <c r="C13" s="368"/>
      <c r="D13" s="368"/>
      <c r="E13" s="368"/>
      <c r="F13" s="369"/>
      <c r="G13" s="369"/>
      <c r="H13" s="369"/>
      <c r="I13" s="20">
        <f>SUM(I10:I12)</f>
        <v>12</v>
      </c>
      <c r="J13" s="21">
        <f>SUM(J10:J12)</f>
        <v>8</v>
      </c>
      <c r="K13" s="22">
        <f>SUM(K10:K12)</f>
        <v>4</v>
      </c>
    </row>
    <row r="15" spans="1:16" ht="13.5" thickBot="1" x14ac:dyDescent="0.25"/>
    <row r="16" spans="1:16" ht="30" customHeight="1" x14ac:dyDescent="0.2">
      <c r="A16" s="364" t="str">
        <f>Master!$B$10</f>
        <v>Festival Quickstep</v>
      </c>
      <c r="B16" s="365"/>
      <c r="C16" s="365"/>
      <c r="D16" s="365"/>
      <c r="E16" s="366"/>
      <c r="F16" s="349" t="s">
        <v>5</v>
      </c>
      <c r="G16" s="341"/>
      <c r="H16" s="341"/>
      <c r="I16" s="349" t="s">
        <v>6</v>
      </c>
      <c r="J16" s="341"/>
      <c r="K16" s="342"/>
      <c r="M16" s="361" t="s">
        <v>9</v>
      </c>
      <c r="N16" s="362"/>
      <c r="O16" s="362"/>
      <c r="P16" s="363"/>
    </row>
    <row r="17" spans="1:16" ht="30" customHeight="1" x14ac:dyDescent="0.2">
      <c r="A17" s="346" t="s">
        <v>74</v>
      </c>
      <c r="B17" s="347"/>
      <c r="C17" s="347"/>
      <c r="D17" s="347"/>
      <c r="E17" s="348"/>
      <c r="F17" s="9">
        <v>1</v>
      </c>
      <c r="G17" s="7">
        <v>2</v>
      </c>
      <c r="H17" s="7">
        <v>3</v>
      </c>
      <c r="I17" s="9" t="s">
        <v>1</v>
      </c>
      <c r="J17" s="7" t="s">
        <v>2</v>
      </c>
      <c r="K17" s="14" t="s">
        <v>3</v>
      </c>
      <c r="M17" s="276" t="s">
        <v>1</v>
      </c>
      <c r="N17" s="276" t="s">
        <v>2</v>
      </c>
      <c r="O17" s="276" t="s">
        <v>3</v>
      </c>
      <c r="P17" s="5" t="s">
        <v>10</v>
      </c>
    </row>
    <row r="18" spans="1:16" ht="30" customHeight="1" x14ac:dyDescent="0.2">
      <c r="A18" s="188" t="str">
        <f>VLOOKUP(B18,Lookup!C$6:J$8,4,FALSE)</f>
        <v/>
      </c>
      <c r="B18" s="129" t="s">
        <v>1</v>
      </c>
      <c r="C18" s="144" t="s">
        <v>8</v>
      </c>
      <c r="D18" s="130" t="s">
        <v>2</v>
      </c>
      <c r="E18" s="189">
        <f>VLOOKUP(D18,Lookup!C$6:J$8,4,FALSE)</f>
        <v>25</v>
      </c>
      <c r="F18" s="6" t="s">
        <v>32</v>
      </c>
      <c r="G18" s="8" t="s">
        <v>32</v>
      </c>
      <c r="H18" s="8" t="s">
        <v>32</v>
      </c>
      <c r="I18" s="9">
        <f>IF(OR(F18="",G18="",H18=""),"",IF(OR($B18="A",$D18="A"),IF(M18=(N18+O18),4,IF(M18&gt;(N18+O18),6,2)),""))</f>
        <v>6</v>
      </c>
      <c r="J18" s="7">
        <f>IF(OR(F18="",G18="",H18=""),"",IF(OR($B18="B",$D18="B"),IF(N18=(M18+O18),4,IF(N18&gt;(M18+O18),6,2)),""))</f>
        <v>2</v>
      </c>
      <c r="K18" s="11" t="str">
        <f>IF(OR(F18="",G18="",H18=""),"",IF(OR($B18="C",$D18="C"),IF(O18=(M18+N18),4,IF(O18&gt;(M18+N18),6,2)),""))</f>
        <v/>
      </c>
      <c r="M18" s="12">
        <f>IF($F18="A",1,0)+IF($G18="A",1,0)+IF($H18="A",1,0)</f>
        <v>3</v>
      </c>
      <c r="N18" s="12">
        <f>IF($F18="B",1,0)+IF($G18="B",1,0)+IF($H18="B",1,0)</f>
        <v>0</v>
      </c>
      <c r="O18" s="12">
        <f>IF($F18="C",1,0)+IF($G18="C",1,0)+IF($H18="C",1,0)</f>
        <v>0</v>
      </c>
      <c r="P18" s="12">
        <f>IF($F18="X",1,0)+IF($G18="X",1,0)+IF($H18="X",1,0)</f>
        <v>0</v>
      </c>
    </row>
    <row r="19" spans="1:16" ht="30" customHeight="1" x14ac:dyDescent="0.2">
      <c r="A19" s="188" t="str">
        <f>VLOOKUP(B19,Lookup!C$6:J$8,5,FALSE)</f>
        <v/>
      </c>
      <c r="B19" s="129" t="s">
        <v>2</v>
      </c>
      <c r="C19" s="144" t="s">
        <v>8</v>
      </c>
      <c r="D19" s="130" t="s">
        <v>3</v>
      </c>
      <c r="E19" s="189" t="str">
        <f>VLOOKUP(D19,Lookup!C$6:J$8,4,FALSE)</f>
        <v/>
      </c>
      <c r="F19" s="6" t="s">
        <v>33</v>
      </c>
      <c r="G19" s="8" t="s">
        <v>33</v>
      </c>
      <c r="H19" s="8" t="s">
        <v>34</v>
      </c>
      <c r="I19" s="13" t="str">
        <f>IF(OR(F19="",G19="",H19=""),"",IF(OR($B19="A",$D19="A"),IF(M19=(N19+O19),4,IF(M19&gt;(N19+O19),6,2)),""))</f>
        <v/>
      </c>
      <c r="J19" s="7">
        <f>IF(OR(F19="",G19="",H19=""),"",IF(OR($B19="B",$D19="B"),IF(N19=(M19+O19),4,IF(N19&gt;(M19+O19),6,2)),""))</f>
        <v>6</v>
      </c>
      <c r="K19" s="14">
        <f>IF(OR(F19="",G19="",H19=""),"",IF(OR($B19="C",$D19="C"),IF(O19=(M19+N19),4,IF(O19&gt;(M19+N19),6,2)),""))</f>
        <v>2</v>
      </c>
      <c r="M19" s="12">
        <f>IF($F19="A",1,0)+IF($G19="A",1,0)+IF($H19="A",1,0)</f>
        <v>0</v>
      </c>
      <c r="N19" s="12">
        <f>IF($F19="B",1,0)+IF($G19="B",1,0)+IF($H19="B",1,0)</f>
        <v>2</v>
      </c>
      <c r="O19" s="12">
        <f>IF($F19="C",1,0)+IF($G19="C",1,0)+IF($H19="C",1,0)</f>
        <v>1</v>
      </c>
      <c r="P19" s="12">
        <f>IF($F19="X",1,0)+IF($G19="X",1,0)+IF($H19="X",1,0)</f>
        <v>0</v>
      </c>
    </row>
    <row r="20" spans="1:16" ht="30" customHeight="1" thickBot="1" x14ac:dyDescent="0.25">
      <c r="A20" s="188" t="str">
        <f>VLOOKUP(B20,Lookup!C$6:J$8,5,FALSE)</f>
        <v/>
      </c>
      <c r="B20" s="132" t="s">
        <v>3</v>
      </c>
      <c r="C20" s="150" t="s">
        <v>8</v>
      </c>
      <c r="D20" s="133" t="s">
        <v>1</v>
      </c>
      <c r="E20" s="189">
        <f>VLOOKUP(D20,Lookup!C$6:J$8,5,FALSE)</f>
        <v>25</v>
      </c>
      <c r="F20" s="15" t="s">
        <v>32</v>
      </c>
      <c r="G20" s="16" t="s">
        <v>32</v>
      </c>
      <c r="H20" s="16" t="s">
        <v>32</v>
      </c>
      <c r="I20" s="17">
        <f>IF(OR(F20="",G20="",H20=""),"",IF(OR($B20="A",$D20="A"),IF(M20=(N20+O20),4,IF(M20&gt;(N20+O20),6,2)),""))</f>
        <v>6</v>
      </c>
      <c r="J20" s="18" t="str">
        <f>IF(OR(F20="",G20="",H20=""),"",IF(OR($B20="B",$D20="B"),IF(N20=(M20+O20),4,IF(N20&gt;(M20+O20),6,2)),""))</f>
        <v/>
      </c>
      <c r="K20" s="143">
        <f>IF(OR(F20="",G20="",H20=""),"",IF(OR($B20="C",$D20="C"),IF(O20=(M20+N20),4,IF(O20&gt;(M20+N20),6,2)),""))</f>
        <v>2</v>
      </c>
      <c r="M20" s="12">
        <f>IF($F20="A",1,0)+IF($G20="A",1,0)+IF($H20="A",1,0)</f>
        <v>3</v>
      </c>
      <c r="N20" s="12">
        <f>IF($F20="B",1,0)+IF($G20="B",1,0)+IF($H20="B",1,0)</f>
        <v>0</v>
      </c>
      <c r="O20" s="12">
        <f>IF($F20="C",1,0)+IF($G20="C",1,0)+IF($H20="C",1,0)</f>
        <v>0</v>
      </c>
      <c r="P20" s="12">
        <f>IF($F20="X",1,0)+IF($G20="X",1,0)+IF($H20="X",1,0)</f>
        <v>0</v>
      </c>
    </row>
    <row r="21" spans="1:16" ht="30" customHeight="1" thickBot="1" x14ac:dyDescent="0.25">
      <c r="A21" s="359" t="s">
        <v>7</v>
      </c>
      <c r="B21" s="353"/>
      <c r="C21" s="353"/>
      <c r="D21" s="353"/>
      <c r="E21" s="353"/>
      <c r="F21" s="353"/>
      <c r="G21" s="353"/>
      <c r="H21" s="353"/>
      <c r="I21" s="20">
        <f>SUM(I18:I20)</f>
        <v>12</v>
      </c>
      <c r="J21" s="21">
        <f>SUM(J18:J20)</f>
        <v>8</v>
      </c>
      <c r="K21" s="22">
        <f>SUM(K18:K20)</f>
        <v>4</v>
      </c>
    </row>
    <row r="23" spans="1:16" ht="13.5" thickBot="1" x14ac:dyDescent="0.25"/>
    <row r="24" spans="1:16" ht="30" customHeight="1" x14ac:dyDescent="0.2">
      <c r="A24" s="370" t="str">
        <f>Master!$B$11</f>
        <v>Riverside Rhumba</v>
      </c>
      <c r="B24" s="371"/>
      <c r="C24" s="371"/>
      <c r="D24" s="371"/>
      <c r="E24" s="372"/>
      <c r="F24" s="349" t="s">
        <v>5</v>
      </c>
      <c r="G24" s="341"/>
      <c r="H24" s="341"/>
      <c r="I24" s="349" t="s">
        <v>6</v>
      </c>
      <c r="J24" s="341"/>
      <c r="K24" s="342"/>
      <c r="M24" s="361" t="s">
        <v>9</v>
      </c>
      <c r="N24" s="362"/>
      <c r="O24" s="362"/>
      <c r="P24" s="363"/>
    </row>
    <row r="25" spans="1:16" ht="30" customHeight="1" x14ac:dyDescent="0.2">
      <c r="A25" s="346" t="s">
        <v>74</v>
      </c>
      <c r="B25" s="347"/>
      <c r="C25" s="347"/>
      <c r="D25" s="347"/>
      <c r="E25" s="348"/>
      <c r="F25" s="9">
        <v>1</v>
      </c>
      <c r="G25" s="7">
        <v>2</v>
      </c>
      <c r="H25" s="7">
        <v>3</v>
      </c>
      <c r="I25" s="9" t="s">
        <v>1</v>
      </c>
      <c r="J25" s="7" t="s">
        <v>2</v>
      </c>
      <c r="K25" s="14" t="s">
        <v>3</v>
      </c>
      <c r="M25" s="4" t="s">
        <v>1</v>
      </c>
      <c r="N25" s="4" t="s">
        <v>2</v>
      </c>
      <c r="O25" s="4" t="s">
        <v>3</v>
      </c>
      <c r="P25" s="5" t="s">
        <v>10</v>
      </c>
    </row>
    <row r="26" spans="1:16" ht="30" customHeight="1" x14ac:dyDescent="0.2">
      <c r="A26" s="188" t="str">
        <f>VLOOKUP(B26,Lookup!C$6:J$8,6,FALSE)</f>
        <v/>
      </c>
      <c r="B26" s="129" t="s">
        <v>1</v>
      </c>
      <c r="C26" s="144" t="s">
        <v>8</v>
      </c>
      <c r="D26" s="130" t="s">
        <v>2</v>
      </c>
      <c r="E26" s="189" t="str">
        <f>VLOOKUP(D26,Lookup!C$6:J$8,6,FALSE)</f>
        <v/>
      </c>
      <c r="F26" s="6" t="s">
        <v>33</v>
      </c>
      <c r="G26" s="8" t="s">
        <v>33</v>
      </c>
      <c r="H26" s="8" t="s">
        <v>33</v>
      </c>
      <c r="I26" s="9">
        <f>IF(OR(F26="",G26="",H26=""),"",IF(OR($B26="A",$D26="A"),IF(M26=(N26+O26),4,IF(M26&gt;(N26+O26),6,2)),""))</f>
        <v>2</v>
      </c>
      <c r="J26" s="7">
        <f>IF(OR(F26="",G26="",H26=""),"",IF(OR($B26="B",$D26="B"),IF(N26=(M26+O26),4,IF(N26&gt;(M26+O26),6,2)),""))</f>
        <v>6</v>
      </c>
      <c r="K26" s="11" t="str">
        <f>IF(OR(F26="",G26="",H26=""),"",IF(OR($B26="C",$D26="C"),IF(O26=(M26+N26),4,IF(O26&gt;(M26+N26),6,2)),""))</f>
        <v/>
      </c>
      <c r="M26" s="12">
        <f>IF($F26="A",1,0)+IF($G26="A",1,0)+IF($H26="A",1,0)</f>
        <v>0</v>
      </c>
      <c r="N26" s="12">
        <f>IF($F26="B",1,0)+IF($G26="B",1,0)+IF($H26="B",1,0)</f>
        <v>3</v>
      </c>
      <c r="O26" s="12">
        <f>IF($F26="C",1,0)+IF($G26="C",1,0)+IF($H26="C",1,0)</f>
        <v>0</v>
      </c>
      <c r="P26" s="12">
        <f>IF($F26="X",1,0)+IF($G26="X",1,0)+IF($H26="X",1,0)</f>
        <v>0</v>
      </c>
    </row>
    <row r="27" spans="1:16" ht="30" customHeight="1" x14ac:dyDescent="0.2">
      <c r="A27" s="188">
        <f>VLOOKUP(B27,Lookup!C$6:J$8,7,FALSE)</f>
        <v>50</v>
      </c>
      <c r="B27" s="129" t="s">
        <v>2</v>
      </c>
      <c r="C27" s="144" t="s">
        <v>8</v>
      </c>
      <c r="D27" s="130" t="s">
        <v>3</v>
      </c>
      <c r="E27" s="189" t="str">
        <f>VLOOKUP(D27,Lookup!C$6:J$8,6,FALSE)</f>
        <v/>
      </c>
      <c r="F27" s="6" t="s">
        <v>33</v>
      </c>
      <c r="G27" s="8" t="s">
        <v>33</v>
      </c>
      <c r="H27" s="8" t="s">
        <v>33</v>
      </c>
      <c r="I27" s="13" t="str">
        <f>IF(OR(F27="",G27="",H27=""),"",IF(OR($B27="A",$D27="A"),IF(M27=(N27+O27),4,IF(M27&gt;(N27+O27),6,2)),""))</f>
        <v/>
      </c>
      <c r="J27" s="7">
        <f>IF(OR(F27="",G27="",H27=""),"",IF(OR($B27="B",$D27="B"),IF(N27=(M27+O27),4,IF(N27&gt;(M27+O27),6,2)),""))</f>
        <v>6</v>
      </c>
      <c r="K27" s="14">
        <f>IF(OR(F27="",G27="",H27=""),"",IF(OR($B27="C",$D27="C"),IF(O27=(M27+N27),4,IF(O27&gt;(M27+N27),6,2)),""))</f>
        <v>2</v>
      </c>
      <c r="M27" s="12">
        <f>IF($F27="A",1,0)+IF($G27="A",1,0)+IF($H27="A",1,0)</f>
        <v>0</v>
      </c>
      <c r="N27" s="12">
        <f>IF($F27="B",1,0)+IF($G27="B",1,0)+IF($H27="B",1,0)</f>
        <v>3</v>
      </c>
      <c r="O27" s="12">
        <f>IF($F27="C",1,0)+IF($G27="C",1,0)+IF($H27="C",1,0)</f>
        <v>0</v>
      </c>
      <c r="P27" s="12">
        <f>IF($F27="X",1,0)+IF($G27="X",1,0)+IF($H27="X",1,0)</f>
        <v>0</v>
      </c>
    </row>
    <row r="28" spans="1:16" ht="30" customHeight="1" thickBot="1" x14ac:dyDescent="0.25">
      <c r="A28" s="188" t="str">
        <f>VLOOKUP(B28,Lookup!C$6:J$8,7,FALSE)</f>
        <v/>
      </c>
      <c r="B28" s="132" t="s">
        <v>3</v>
      </c>
      <c r="C28" s="150" t="s">
        <v>8</v>
      </c>
      <c r="D28" s="133" t="s">
        <v>1</v>
      </c>
      <c r="E28" s="189" t="str">
        <f>VLOOKUP(D28,Lookup!C$6:J$8,7,FALSE)</f>
        <v/>
      </c>
      <c r="F28" s="15" t="s">
        <v>32</v>
      </c>
      <c r="G28" s="16" t="s">
        <v>32</v>
      </c>
      <c r="H28" s="16" t="s">
        <v>32</v>
      </c>
      <c r="I28" s="17">
        <f>IF(OR(F28="",G28="",H28=""),"",IF(OR($B28="A",$D28="A"),IF(M28=(N28+O28),4,IF(M28&gt;(N28+O28),6,2)),""))</f>
        <v>6</v>
      </c>
      <c r="J28" s="18" t="str">
        <f>IF(OR(F28="",G28="",H28=""),"",IF(OR($B28="B",$D28="B"),IF(N28=(M28+O28),4,IF(N28&gt;(M28+O28),6,2)),""))</f>
        <v/>
      </c>
      <c r="K28" s="143">
        <f>IF(OR(F28="",G28="",H28=""),"",IF(OR($B28="C",$D28="C"),IF(O28=(M28+N28),4,IF(O28&gt;(M28+N28),6,2)),""))</f>
        <v>2</v>
      </c>
      <c r="M28" s="12">
        <f>IF($F28="A",1,0)+IF($G28="A",1,0)+IF($H28="A",1,0)</f>
        <v>3</v>
      </c>
      <c r="N28" s="12">
        <f>IF($F28="B",1,0)+IF($G28="B",1,0)+IF($H28="B",1,0)</f>
        <v>0</v>
      </c>
      <c r="O28" s="12">
        <f>IF($F28="C",1,0)+IF($G28="C",1,0)+IF($H28="C",1,0)</f>
        <v>0</v>
      </c>
      <c r="P28" s="12">
        <f>IF($F28="X",1,0)+IF($G28="X",1,0)+IF($H28="X",1,0)</f>
        <v>0</v>
      </c>
    </row>
    <row r="29" spans="1:16" ht="30" customHeight="1" thickBot="1" x14ac:dyDescent="0.25">
      <c r="A29" s="359" t="s">
        <v>7</v>
      </c>
      <c r="B29" s="353"/>
      <c r="C29" s="353"/>
      <c r="D29" s="353"/>
      <c r="E29" s="353"/>
      <c r="F29" s="353"/>
      <c r="G29" s="353"/>
      <c r="H29" s="353"/>
      <c r="I29" s="20">
        <f>SUM(I26:I28)</f>
        <v>8</v>
      </c>
      <c r="J29" s="21">
        <f>SUM(J26:J28)</f>
        <v>12</v>
      </c>
      <c r="K29" s="22">
        <f>SUM(K26:K28)</f>
        <v>4</v>
      </c>
    </row>
    <row r="32" spans="1:16" ht="13.5" thickBot="1" x14ac:dyDescent="0.25"/>
    <row r="33" spans="1:15" ht="30" customHeight="1" thickBot="1" x14ac:dyDescent="0.25">
      <c r="A33" s="354" t="s">
        <v>12</v>
      </c>
      <c r="B33" s="353"/>
      <c r="C33" s="353"/>
      <c r="D33" s="353"/>
      <c r="E33" s="353"/>
      <c r="F33" s="353"/>
      <c r="G33" s="353"/>
      <c r="H33" s="353"/>
      <c r="I33" s="20" t="s">
        <v>1</v>
      </c>
      <c r="J33" s="21" t="s">
        <v>2</v>
      </c>
      <c r="K33" s="22" t="s">
        <v>3</v>
      </c>
    </row>
    <row r="34" spans="1:15" ht="30" customHeight="1" x14ac:dyDescent="0.2">
      <c r="A34" s="360" t="s">
        <v>13</v>
      </c>
      <c r="B34" s="341"/>
      <c r="C34" s="341"/>
      <c r="D34" s="341"/>
      <c r="E34" s="341"/>
      <c r="F34" s="341"/>
      <c r="G34" s="341"/>
      <c r="H34" s="341"/>
      <c r="I34" s="23">
        <f>I13+I21+I29</f>
        <v>32</v>
      </c>
      <c r="J34" s="24">
        <f>J13+J21+J29</f>
        <v>28</v>
      </c>
      <c r="K34" s="25">
        <f>K13+K21+K29</f>
        <v>12</v>
      </c>
    </row>
    <row r="35" spans="1:15" ht="30" customHeight="1" x14ac:dyDescent="0.2">
      <c r="A35" s="355" t="s">
        <v>14</v>
      </c>
      <c r="B35" s="356"/>
      <c r="C35" s="356"/>
      <c r="D35" s="356"/>
      <c r="E35" s="356"/>
      <c r="F35" s="356"/>
      <c r="G35" s="356"/>
      <c r="H35" s="356"/>
      <c r="I35" s="203">
        <f>VLOOKUP(I33,Lookup!$C6:$J8,8,FALSE)</f>
        <v>11</v>
      </c>
      <c r="J35" s="207">
        <f>VLOOKUP(J33,Lookup!$C6:$J8,8,FALSE)</f>
        <v>9</v>
      </c>
      <c r="K35" s="208">
        <f>VLOOKUP(K33,Lookup!$C6:$J8,8,FALSE)</f>
        <v>12</v>
      </c>
    </row>
    <row r="36" spans="1:15" ht="30" customHeight="1" x14ac:dyDescent="0.2">
      <c r="A36" s="355" t="s">
        <v>15</v>
      </c>
      <c r="B36" s="356"/>
      <c r="C36" s="356"/>
      <c r="D36" s="356"/>
      <c r="E36" s="356"/>
      <c r="F36" s="356"/>
      <c r="G36" s="356"/>
      <c r="H36" s="356"/>
      <c r="I36" s="26">
        <f>I56</f>
        <v>1.5</v>
      </c>
      <c r="J36" s="27">
        <f>J56</f>
        <v>3.5</v>
      </c>
      <c r="K36" s="39">
        <f>K56</f>
        <v>0</v>
      </c>
    </row>
    <row r="37" spans="1:15" ht="30" customHeight="1" x14ac:dyDescent="0.2">
      <c r="A37" s="355" t="s">
        <v>91</v>
      </c>
      <c r="B37" s="356"/>
      <c r="C37" s="356"/>
      <c r="D37" s="356"/>
      <c r="E37" s="356"/>
      <c r="F37" s="356"/>
      <c r="G37" s="356"/>
      <c r="H37" s="356"/>
      <c r="I37" s="218"/>
      <c r="J37" s="219"/>
      <c r="K37" s="285"/>
    </row>
    <row r="38" spans="1:15" ht="30" customHeight="1" thickBot="1" x14ac:dyDescent="0.25">
      <c r="A38" s="357" t="s">
        <v>94</v>
      </c>
      <c r="B38" s="358"/>
      <c r="C38" s="358"/>
      <c r="D38" s="358"/>
      <c r="E38" s="358"/>
      <c r="F38" s="358"/>
      <c r="G38" s="358"/>
      <c r="H38" s="358"/>
      <c r="I38" s="29">
        <f>I34+I35-I36+I37</f>
        <v>41.5</v>
      </c>
      <c r="J38" s="30">
        <f>J34+J35-J36+J37</f>
        <v>33.5</v>
      </c>
      <c r="K38" s="31">
        <f>K34+K35-K36+K37</f>
        <v>24</v>
      </c>
      <c r="M38" s="137"/>
      <c r="N38" s="137"/>
      <c r="O38" s="137"/>
    </row>
    <row r="39" spans="1:15" ht="30" customHeight="1" thickBot="1" x14ac:dyDescent="0.25">
      <c r="A39" s="352" t="s">
        <v>11</v>
      </c>
      <c r="B39" s="353"/>
      <c r="C39" s="353"/>
      <c r="D39" s="353"/>
      <c r="E39" s="353"/>
      <c r="F39" s="353"/>
      <c r="G39" s="353"/>
      <c r="H39" s="353"/>
      <c r="I39" s="67">
        <f>IF(SUM($I38:$K38) &gt; 0,RANK(I38,$I38:$K38,0), "")</f>
        <v>1</v>
      </c>
      <c r="J39" s="68">
        <f>IF(SUM($I38:$K38) &gt; 0,RANK(J38,$I38:$K38,0), "")</f>
        <v>2</v>
      </c>
      <c r="K39" s="69">
        <f>IF(SUM($I38:$K38) &gt; 0,RANK(K38,$I38:$K38,0), "")</f>
        <v>3</v>
      </c>
    </row>
    <row r="42" spans="1:15" ht="30" customHeight="1" thickBot="1" x14ac:dyDescent="0.25">
      <c r="A42" s="280" t="s">
        <v>19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</row>
    <row r="43" spans="1:15" ht="30" customHeight="1" x14ac:dyDescent="0.2">
      <c r="A43" s="343" t="str">
        <f>IF(A8="","",A8)</f>
        <v>Rhythm Blues</v>
      </c>
      <c r="B43" s="344"/>
      <c r="C43" s="344"/>
      <c r="D43" s="344"/>
      <c r="E43" s="345"/>
      <c r="F43" s="349" t="s">
        <v>17</v>
      </c>
      <c r="G43" s="350"/>
      <c r="H43" s="351"/>
      <c r="I43" s="340" t="s">
        <v>18</v>
      </c>
      <c r="J43" s="341"/>
      <c r="K43" s="342"/>
    </row>
    <row r="44" spans="1:15" ht="30" customHeight="1" thickBot="1" x14ac:dyDescent="0.25">
      <c r="A44" s="346" t="s">
        <v>74</v>
      </c>
      <c r="B44" s="347"/>
      <c r="C44" s="347"/>
      <c r="D44" s="347"/>
      <c r="E44" s="348"/>
      <c r="F44" s="17" t="s">
        <v>1</v>
      </c>
      <c r="G44" s="19" t="s">
        <v>2</v>
      </c>
      <c r="H44" s="297" t="s">
        <v>3</v>
      </c>
      <c r="I44" s="19" t="s">
        <v>1</v>
      </c>
      <c r="J44" s="19" t="s">
        <v>2</v>
      </c>
      <c r="K44" s="143" t="s">
        <v>3</v>
      </c>
    </row>
    <row r="45" spans="1:15" ht="30" customHeight="1" x14ac:dyDescent="0.2">
      <c r="A45" s="41" t="str">
        <f>IF(A10="","",A10)</f>
        <v/>
      </c>
      <c r="B45" s="129" t="s">
        <v>1</v>
      </c>
      <c r="C45" s="144" t="s">
        <v>8</v>
      </c>
      <c r="D45" s="130" t="s">
        <v>2</v>
      </c>
      <c r="E45" s="148" t="str">
        <f>IF(E10="","",E10)</f>
        <v/>
      </c>
      <c r="F45" s="298" t="str">
        <f>IF(OR(AND($A45&lt;&gt;"",$B45="A"),AND($D45="A",$E45&lt;&gt;"")),I10,"")</f>
        <v/>
      </c>
      <c r="G45" s="33" t="str">
        <f>IF(OR(AND($A45&lt;&gt;"",$B45="B"),AND($D45="B",$E45&lt;&gt;"")),J10,"")</f>
        <v/>
      </c>
      <c r="H45" s="299" t="str">
        <f>IF(OR(AND($A45&lt;&gt;"",$B45="C"),AND($D45="C",$E45&lt;&gt;"")),K10,"")</f>
        <v/>
      </c>
      <c r="I45" s="167" t="str">
        <f>IF(F45&lt;&gt;"",F45*IF($B45="A",$A45/100,1)*IF($D45="A",$E45/100,1),"")</f>
        <v/>
      </c>
      <c r="J45" s="34" t="str">
        <f>IF(G45&lt;&gt;"",G45*IF($B45="B",$A45/100,1)*IF($D45="B",$E45/100,1),"")</f>
        <v/>
      </c>
      <c r="K45" s="35" t="str">
        <f>IF(H45&lt;&gt;"",H45*IF($B45="C",$A45/100,1)*IF($D45="C",$E45/100,1),"")</f>
        <v/>
      </c>
    </row>
    <row r="46" spans="1:15" ht="30" customHeight="1" x14ac:dyDescent="0.2">
      <c r="A46" s="36" t="str">
        <f>IF(A11="","",A11)</f>
        <v/>
      </c>
      <c r="B46" s="129" t="s">
        <v>2</v>
      </c>
      <c r="C46" s="144" t="s">
        <v>8</v>
      </c>
      <c r="D46" s="130" t="s">
        <v>3</v>
      </c>
      <c r="E46" s="149" t="str">
        <f>IF(E11="","",E11)</f>
        <v/>
      </c>
      <c r="F46" s="300" t="str">
        <f>IF(OR(AND($A46&lt;&gt;"",$B46="A"),AND($D46="A",$E46&lt;&gt;"")),I11,"")</f>
        <v/>
      </c>
      <c r="G46" s="37" t="str">
        <f>IF(OR(AND($A46&lt;&gt;"",$B46="B"),AND($D46="B",$E46&lt;&gt;"")),J11,"")</f>
        <v/>
      </c>
      <c r="H46" s="301" t="str">
        <f>IF(OR(AND($A46&lt;&gt;"",$B46="C"),AND($D46="C",$E46&lt;&gt;"")),K11,"")</f>
        <v/>
      </c>
      <c r="I46" s="27" t="str">
        <f>IF(F46&lt;&gt;"",F46*IF($B46="A",$A46/100,1)*IF($D46="A",$E46/100,1),"")</f>
        <v/>
      </c>
      <c r="J46" s="38" t="str">
        <f>IF(G46&lt;&gt;"",G46*IF($B46="B",$A46/100,1)*IF($D46="B",$E46/100,1),"")</f>
        <v/>
      </c>
      <c r="K46" s="39" t="str">
        <f>IF(H46&lt;&gt;"",H46*IF($B46="C",$A46/100,1)*IF($D46="C",$E46/100,1),"")</f>
        <v/>
      </c>
    </row>
    <row r="47" spans="1:15" ht="30" customHeight="1" thickBot="1" x14ac:dyDescent="0.25">
      <c r="A47" s="45" t="str">
        <f>IF(A12="","",A12)</f>
        <v/>
      </c>
      <c r="B47" s="132" t="s">
        <v>3</v>
      </c>
      <c r="C47" s="150" t="s">
        <v>8</v>
      </c>
      <c r="D47" s="133" t="s">
        <v>1</v>
      </c>
      <c r="E47" s="151" t="str">
        <f>IF(E12="","",E12)</f>
        <v/>
      </c>
      <c r="F47" s="302" t="str">
        <f>IF(OR(AND($A47&lt;&gt;"",$B47="A"),AND($D47="A",$E47&lt;&gt;"")),I12,"")</f>
        <v/>
      </c>
      <c r="G47" s="46" t="str">
        <f>IF(OR(AND($A47&lt;&gt;"",$B47="B"),AND($D47="B",$E47&lt;&gt;"")),J12,"")</f>
        <v/>
      </c>
      <c r="H47" s="303" t="str">
        <f>IF(OR(AND($A47&lt;&gt;"",$B47="C"),AND($D47="C",$E47&lt;&gt;"")),K12,"")</f>
        <v/>
      </c>
      <c r="I47" s="168" t="str">
        <f>IF(F47&lt;&gt;"",F47*IF($B47="A",$A47/100,1)*IF($D47="A",$E47/100,1),"")</f>
        <v/>
      </c>
      <c r="J47" s="30" t="str">
        <f>IF(G47&lt;&gt;"",G47*IF($B47="B",$A47/100,1)*IF($D47="B",$E47/100,1),"")</f>
        <v/>
      </c>
      <c r="K47" s="31" t="str">
        <f>IF(H47&lt;&gt;"",H47*IF($B47="C",$A47/100,1)*IF($D47="C",$E47/100,1),"")</f>
        <v/>
      </c>
    </row>
    <row r="48" spans="1:15" ht="30" customHeight="1" thickBot="1" x14ac:dyDescent="0.25">
      <c r="A48" s="296" t="str">
        <f>IF(A16="","",A16)</f>
        <v>Festival Quickstep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9"/>
    </row>
    <row r="49" spans="1:11" ht="30" customHeight="1" x14ac:dyDescent="0.2">
      <c r="A49" s="32" t="str">
        <f>IF(A18="","",A18)</f>
        <v/>
      </c>
      <c r="B49" s="176" t="s">
        <v>1</v>
      </c>
      <c r="C49" s="177" t="s">
        <v>8</v>
      </c>
      <c r="D49" s="178" t="s">
        <v>2</v>
      </c>
      <c r="E49" s="175">
        <f>IF(E18="","",E18)</f>
        <v>25</v>
      </c>
      <c r="F49" s="298" t="str">
        <f>IF(OR(AND($A49&lt;&gt;"",$B49="A"),AND($D49="A",$E49&lt;&gt;"")),I18,"")</f>
        <v/>
      </c>
      <c r="G49" s="33">
        <f>IF(OR(AND($A49&lt;&gt;"",$B49="B"),AND($D49="B",$E49&lt;&gt;"")),J18,"")</f>
        <v>2</v>
      </c>
      <c r="H49" s="299" t="str">
        <f>IF(OR(AND($A49&lt;&gt;"",$B49="C"),AND($D49="C",$E49&lt;&gt;"")),K18,"")</f>
        <v/>
      </c>
      <c r="I49" s="169" t="str">
        <f>IF(F49&lt;&gt;"",F49*IF($B49="A",$A49/100,1)*IF($D49="A",$E49/100,1),"")</f>
        <v/>
      </c>
      <c r="J49" s="43">
        <f>IF(G49&lt;&gt;"",G49*IF($B49="B",$A49/100,1)*IF($D49="B",$E49/100,1),"")</f>
        <v>0.5</v>
      </c>
      <c r="K49" s="44" t="str">
        <f>IF(H49&lt;&gt;"",H49*IF($B49="C",$A49/100,1)*IF($D49="C",$E49/100,1),"")</f>
        <v/>
      </c>
    </row>
    <row r="50" spans="1:11" ht="30" customHeight="1" x14ac:dyDescent="0.2">
      <c r="A50" s="36" t="str">
        <f>IF(A19="","",A19)</f>
        <v/>
      </c>
      <c r="B50" s="129" t="s">
        <v>2</v>
      </c>
      <c r="C50" s="144" t="s">
        <v>8</v>
      </c>
      <c r="D50" s="130" t="s">
        <v>3</v>
      </c>
      <c r="E50" s="149" t="str">
        <f>IF(E19="","",E19)</f>
        <v/>
      </c>
      <c r="F50" s="300" t="str">
        <f>IF(OR(AND($A50&lt;&gt;"",$B50="A"),AND($D50="A",$E50&lt;&gt;"")),I19,"")</f>
        <v/>
      </c>
      <c r="G50" s="37" t="str">
        <f>IF(OR(AND($A50&lt;&gt;"",$B50="B"),AND($D50="B",$E50&lt;&gt;"")),J19,"")</f>
        <v/>
      </c>
      <c r="H50" s="301" t="str">
        <f>IF(OR(AND($A50&lt;&gt;"",$B50="C"),AND($D50="C",$E50&lt;&gt;"")),K19,"")</f>
        <v/>
      </c>
      <c r="I50" s="27" t="str">
        <f>IF(F50&lt;&gt;"",F50*IF($B50="A",$A50/100,1)*IF($D50="A",$E50/100,1),"")</f>
        <v/>
      </c>
      <c r="J50" s="38" t="str">
        <f>IF(G50&lt;&gt;"",G50*IF($B50="B",$A50/100,1)*IF($D50="B",$E50/100,1),"")</f>
        <v/>
      </c>
      <c r="K50" s="39" t="str">
        <f>IF(H50&lt;&gt;"",H50*IF($B50="C",$A50/100,1)*IF($D50="C",$E50/100,1),"")</f>
        <v/>
      </c>
    </row>
    <row r="51" spans="1:11" ht="30" customHeight="1" thickBot="1" x14ac:dyDescent="0.25">
      <c r="A51" s="45" t="str">
        <f>IF(A20="","",A20)</f>
        <v/>
      </c>
      <c r="B51" s="132" t="s">
        <v>3</v>
      </c>
      <c r="C51" s="150" t="s">
        <v>8</v>
      </c>
      <c r="D51" s="133" t="s">
        <v>1</v>
      </c>
      <c r="E51" s="151">
        <f>IF(E20="","",E20)</f>
        <v>25</v>
      </c>
      <c r="F51" s="302">
        <f>IF(OR(AND($A51&lt;&gt;"",$B51="A"),AND($D51="A",$E51&lt;&gt;"")),I20,"")</f>
        <v>6</v>
      </c>
      <c r="G51" s="46" t="str">
        <f>IF(OR(AND($A51&lt;&gt;"",$B51="B"),AND($D51="B",$E51&lt;&gt;"")),J20,"")</f>
        <v/>
      </c>
      <c r="H51" s="303" t="str">
        <f>IF(OR(AND($A51&lt;&gt;"",$B51="C"),AND($D51="C",$E51&lt;&gt;"")),K20,"")</f>
        <v/>
      </c>
      <c r="I51" s="168">
        <f>IF(F51&lt;&gt;"",F51*IF($B51="A",$A51/100,1)*IF($D51="A",$E51/100,1),"")</f>
        <v>1.5</v>
      </c>
      <c r="J51" s="30" t="str">
        <f>IF(G51&lt;&gt;"",G51*IF($B51="B",$A51/100,1)*IF($D51="B",$E51/100,1),"")</f>
        <v/>
      </c>
      <c r="K51" s="31" t="str">
        <f>IF(H51&lt;&gt;"",H51*IF($B51="C",$A51/100,1)*IF($D51="C",$E51/100,1),"")</f>
        <v/>
      </c>
    </row>
    <row r="52" spans="1:11" ht="30" customHeight="1" thickBot="1" x14ac:dyDescent="0.25">
      <c r="A52" s="296" t="str">
        <f>IF(A24="","",A24)</f>
        <v>Riverside Rhumba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9"/>
    </row>
    <row r="53" spans="1:11" ht="30" customHeight="1" x14ac:dyDescent="0.2">
      <c r="A53" s="32" t="str">
        <f>IF(A26="","",A26)</f>
        <v/>
      </c>
      <c r="B53" s="176" t="s">
        <v>1</v>
      </c>
      <c r="C53" s="177" t="s">
        <v>8</v>
      </c>
      <c r="D53" s="178" t="s">
        <v>2</v>
      </c>
      <c r="E53" s="175" t="str">
        <f>IF(E26="","",E26)</f>
        <v/>
      </c>
      <c r="F53" s="298" t="str">
        <f>IF(OR(AND($A53&lt;&gt;"",$B53="A"),AND($D53="A",$E53&lt;&gt;"")),I26,"")</f>
        <v/>
      </c>
      <c r="G53" s="33" t="str">
        <f>IF(OR(AND($A53&lt;&gt;"",$B53="B"),AND($D53="B",$E53&lt;&gt;"")),J26,"")</f>
        <v/>
      </c>
      <c r="H53" s="299" t="str">
        <f>IF(OR(AND($A53&lt;&gt;"",$B53="C"),AND($D53="C",$E53&lt;&gt;"")),K26,"")</f>
        <v/>
      </c>
      <c r="I53" s="169" t="str">
        <f>IF(F53&lt;&gt;"",F53*IF($B53="A",$A53/100,1)*IF($D53="A",$E53/100,1),"")</f>
        <v/>
      </c>
      <c r="J53" s="43" t="str">
        <f>IF(G53&lt;&gt;"",G53*IF($B53="B",$A53/100,1)*IF($D53="B",$E53/100,1),"")</f>
        <v/>
      </c>
      <c r="K53" s="44" t="str">
        <f>IF(H53&lt;&gt;"",H53*IF($B53="C",$A53/100,1)*IF($D53="C",$E53/100,1),"")</f>
        <v/>
      </c>
    </row>
    <row r="54" spans="1:11" ht="30" customHeight="1" x14ac:dyDescent="0.2">
      <c r="A54" s="36">
        <f>IF(A27="","",A27)</f>
        <v>50</v>
      </c>
      <c r="B54" s="129" t="s">
        <v>2</v>
      </c>
      <c r="C54" s="144" t="s">
        <v>8</v>
      </c>
      <c r="D54" s="130" t="s">
        <v>3</v>
      </c>
      <c r="E54" s="149" t="str">
        <f>IF(E27="","",E27)</f>
        <v/>
      </c>
      <c r="F54" s="300" t="str">
        <f>IF(OR(AND($A54&lt;&gt;"",$B54="A"),AND($D54="A",$E54&lt;&gt;"")),I27,"")</f>
        <v/>
      </c>
      <c r="G54" s="37">
        <f>IF(OR(AND($A54&lt;&gt;"",$B54="B"),AND($D54="B",$E54&lt;&gt;"")),J27,"")</f>
        <v>6</v>
      </c>
      <c r="H54" s="301" t="str">
        <f>IF(OR(AND($A54&lt;&gt;"",$B54="C"),AND($D54="C",$E54&lt;&gt;"")),K27,"")</f>
        <v/>
      </c>
      <c r="I54" s="27" t="str">
        <f>IF(F54&lt;&gt;"",F54*IF($B54="A",$A54/100,1)*IF($D54="A",$E54/100,1),"")</f>
        <v/>
      </c>
      <c r="J54" s="38">
        <f>IF(G54&lt;&gt;"",G54*IF($B54="B",$A54/100,1)*IF($D54="B",$E54/100,1),"")</f>
        <v>3</v>
      </c>
      <c r="K54" s="39" t="str">
        <f>IF(H54&lt;&gt;"",H54*IF($B54="C",$A54/100,1)*IF($D54="C",$E54/100,1),"")</f>
        <v/>
      </c>
    </row>
    <row r="55" spans="1:11" ht="30" customHeight="1" thickBot="1" x14ac:dyDescent="0.25">
      <c r="A55" s="45" t="str">
        <f>IF(A28="","",A28)</f>
        <v/>
      </c>
      <c r="B55" s="132" t="s">
        <v>3</v>
      </c>
      <c r="C55" s="150" t="s">
        <v>8</v>
      </c>
      <c r="D55" s="133" t="s">
        <v>1</v>
      </c>
      <c r="E55" s="151" t="str">
        <f>IF(E28="","",E28)</f>
        <v/>
      </c>
      <c r="F55" s="302" t="str">
        <f>IF(OR(AND($A55&lt;&gt;"",$B55="A"),AND($D55="A",$E55&lt;&gt;"")),I28,"")</f>
        <v/>
      </c>
      <c r="G55" s="46" t="str">
        <f>IF(OR(AND($A55&lt;&gt;"",$B55="B"),AND($D55="B",$E55&lt;&gt;"")),J28,"")</f>
        <v/>
      </c>
      <c r="H55" s="303" t="str">
        <f>IF(OR(AND($A55&lt;&gt;"",$B55="C"),AND($D55="C",$E55&lt;&gt;"")),K28,"")</f>
        <v/>
      </c>
      <c r="I55" s="168" t="str">
        <f>IF(F55&lt;&gt;"",F55*IF($B55="A",$A55/100,1)*IF($D55="A",$E55/100,1),"")</f>
        <v/>
      </c>
      <c r="J55" s="30" t="str">
        <f>IF(G55&lt;&gt;"",G55*IF($B55="B",$A55/100,1)*IF($D55="B",$E55/100,1),"")</f>
        <v/>
      </c>
      <c r="K55" s="31" t="str">
        <f>IF(H55&lt;&gt;"",H55*IF($B55="C",$A55/100,1)*IF($D55="C",$E55/100,1),"")</f>
        <v/>
      </c>
    </row>
    <row r="56" spans="1:11" ht="30" customHeight="1" thickBot="1" x14ac:dyDescent="0.25">
      <c r="A56" s="277" t="s">
        <v>15</v>
      </c>
      <c r="B56" s="278"/>
      <c r="C56" s="278"/>
      <c r="D56" s="278"/>
      <c r="E56" s="278"/>
      <c r="F56" s="278"/>
      <c r="G56" s="278"/>
      <c r="H56" s="278"/>
      <c r="I56" s="47">
        <f>SUM(I45:I55)</f>
        <v>1.5</v>
      </c>
      <c r="J56" s="48">
        <f>SUM(J45:J55)</f>
        <v>3.5</v>
      </c>
      <c r="K56" s="49">
        <f>SUM(K45:K55)</f>
        <v>0</v>
      </c>
    </row>
  </sheetData>
  <sheetProtection algorithmName="SHA-512" hashValue="QVVSWKjL7rcX5CVsh6u1yrzIZGSecTwY38yz1JfCce7vphYDkqSDbdNkFmRohQZsWiYI3ByvAol8EvgXeyLCIg==" saltValue="kzErC4GITCailkUrj42H+A==" spinCount="100000" sheet="1" selectLockedCells="1"/>
  <mergeCells count="29">
    <mergeCell ref="M8:P8"/>
    <mergeCell ref="M24:P24"/>
    <mergeCell ref="F16:H16"/>
    <mergeCell ref="I16:K16"/>
    <mergeCell ref="M16:P16"/>
    <mergeCell ref="A21:H21"/>
    <mergeCell ref="I24:K24"/>
    <mergeCell ref="I8:K8"/>
    <mergeCell ref="F8:H8"/>
    <mergeCell ref="A8:E8"/>
    <mergeCell ref="A9:E9"/>
    <mergeCell ref="A13:H13"/>
    <mergeCell ref="A24:E24"/>
    <mergeCell ref="A16:E16"/>
    <mergeCell ref="A17:E17"/>
    <mergeCell ref="A33:H33"/>
    <mergeCell ref="A35:H35"/>
    <mergeCell ref="A38:H38"/>
    <mergeCell ref="F24:H24"/>
    <mergeCell ref="A29:H29"/>
    <mergeCell ref="A34:H34"/>
    <mergeCell ref="A37:H37"/>
    <mergeCell ref="A36:H36"/>
    <mergeCell ref="A25:E25"/>
    <mergeCell ref="I43:K43"/>
    <mergeCell ref="A43:E43"/>
    <mergeCell ref="A44:E44"/>
    <mergeCell ref="F43:H43"/>
    <mergeCell ref="A39:H39"/>
  </mergeCells>
  <phoneticPr fontId="0" type="noConversion"/>
  <conditionalFormatting sqref="F10:H12 F26:H28">
    <cfRule type="expression" dxfId="45" priority="3" stopIfTrue="1">
      <formula>AND(NOT(F10=""),NOT(F10=$B10),NOT(F10=$D10),NOT(F10="X"))</formula>
    </cfRule>
  </conditionalFormatting>
  <conditionalFormatting sqref="A10:A12 E10:E12 A26:A28 E26:E28">
    <cfRule type="expression" dxfId="44" priority="4" stopIfTrue="1">
      <formula>AND(NOT(A10=""),NOT(A10=25),NOT(A10=50))</formula>
    </cfRule>
  </conditionalFormatting>
  <conditionalFormatting sqref="I35:K35">
    <cfRule type="expression" dxfId="43" priority="5" stopIfTrue="1">
      <formula>AND(I35&lt;&gt;"",OR(I35&lt;2,I35&gt;18))</formula>
    </cfRule>
  </conditionalFormatting>
  <conditionalFormatting sqref="I39:K39">
    <cfRule type="cellIs" dxfId="42" priority="6" stopIfTrue="1" operator="equal">
      <formula>1</formula>
    </cfRule>
    <cfRule type="cellIs" dxfId="41" priority="7" stopIfTrue="1" operator="equal">
      <formula>2</formula>
    </cfRule>
    <cfRule type="cellIs" dxfId="40" priority="8" stopIfTrue="1" operator="equal">
      <formula>3</formula>
    </cfRule>
  </conditionalFormatting>
  <conditionalFormatting sqref="F18:H20">
    <cfRule type="expression" dxfId="39" priority="1" stopIfTrue="1">
      <formula>AND(NOT(F18=""),NOT(F18=$B18),NOT(F18=$D18),NOT(F18="X"))</formula>
    </cfRule>
  </conditionalFormatting>
  <conditionalFormatting sqref="A18:A20 E18:E20">
    <cfRule type="expression" dxfId="38" priority="2" stopIfTrue="1">
      <formula>AND(NOT(A18=""),NOT(A18=25),NOT(A18=50))</formula>
    </cfRule>
  </conditionalFormatting>
  <pageMargins left="0.53" right="0.47" top="1" bottom="1" header="0.5" footer="0.5"/>
  <pageSetup paperSize="9" scale="69" orientation="portrait" r:id="rId1"/>
  <headerFooter alignWithMargins="0">
    <oddHeader>&amp;L&amp;"Arial,Bold"&amp;26RIDL Final</oddHeader>
  </headerFooter>
  <ignoredErrors>
    <ignoredError sqref="A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  <pageSetUpPr fitToPage="1"/>
  </sheetPr>
  <dimension ref="A1:P56"/>
  <sheetViews>
    <sheetView showGridLines="0" showRowColHeaders="0" topLeftCell="A14" zoomScale="75" zoomScaleNormal="75" workbookViewId="0">
      <selection activeCell="I37" sqref="I37"/>
    </sheetView>
  </sheetViews>
  <sheetFormatPr defaultColWidth="8.85546875" defaultRowHeight="12.75" x14ac:dyDescent="0.2"/>
  <cols>
    <col min="1" max="1" width="12.7109375" style="3" customWidth="1"/>
    <col min="2" max="2" width="4.85546875" style="3" customWidth="1"/>
    <col min="3" max="3" width="3.28515625" style="3" customWidth="1"/>
    <col min="4" max="4" width="5.42578125" style="3" customWidth="1"/>
    <col min="5" max="8" width="12.7109375" style="3" customWidth="1"/>
    <col min="9" max="11" width="10.7109375" style="3" customWidth="1"/>
    <col min="12" max="16384" width="8.85546875" style="3"/>
  </cols>
  <sheetData>
    <row r="1" spans="1:16" ht="30" customHeight="1" x14ac:dyDescent="0.2">
      <c r="A1" s="155" t="s">
        <v>21</v>
      </c>
    </row>
    <row r="2" spans="1:16" s="136" customFormat="1" ht="30" customHeight="1" x14ac:dyDescent="0.2">
      <c r="A2" s="50"/>
      <c r="B2" s="51"/>
      <c r="C2" s="51"/>
      <c r="D2" s="51"/>
      <c r="E2" s="51"/>
      <c r="F2" s="51"/>
      <c r="G2" s="51"/>
    </row>
    <row r="3" spans="1:16" s="140" customFormat="1" ht="30" customHeight="1" x14ac:dyDescent="0.2">
      <c r="A3" s="138" t="s">
        <v>26</v>
      </c>
      <c r="B3" s="139" t="str">
        <f>IF(Master!B3="","",Master!B3)</f>
        <v>Solihull</v>
      </c>
      <c r="C3" s="139"/>
      <c r="I3" s="141" t="s">
        <v>1</v>
      </c>
      <c r="J3" s="210" t="str">
        <f>VLOOKUP(I3,Master!A28:B30,2,FALSE)</f>
        <v>West</v>
      </c>
      <c r="K3" s="211"/>
    </row>
    <row r="4" spans="1:16" s="140" customFormat="1" ht="30" customHeight="1" x14ac:dyDescent="0.2">
      <c r="A4" s="138" t="s">
        <v>27</v>
      </c>
      <c r="B4" s="139" t="str">
        <f>IF(Master!B4="","",Master!B4)</f>
        <v>14th September 2019</v>
      </c>
      <c r="C4" s="139"/>
      <c r="F4" s="139"/>
      <c r="I4" s="141" t="s">
        <v>2</v>
      </c>
      <c r="J4" s="210" t="str">
        <f>VLOOKUP(I4,Master!A28:B30,2,FALSE)</f>
        <v>South</v>
      </c>
      <c r="K4" s="211"/>
    </row>
    <row r="5" spans="1:16" s="140" customFormat="1" ht="30" customHeight="1" x14ac:dyDescent="0.2">
      <c r="A5" s="138"/>
      <c r="B5" s="139"/>
      <c r="C5" s="139"/>
      <c r="F5" s="139"/>
      <c r="I5" s="141" t="s">
        <v>3</v>
      </c>
      <c r="J5" s="210" t="str">
        <f>VLOOKUP(I5,Master!A28:B30,2,FALSE)</f>
        <v>East</v>
      </c>
      <c r="K5" s="211"/>
    </row>
    <row r="6" spans="1:16" s="140" customFormat="1" ht="30" customHeight="1" x14ac:dyDescent="0.2">
      <c r="A6" s="142" t="s">
        <v>81</v>
      </c>
      <c r="B6" s="141"/>
      <c r="I6" s="282"/>
      <c r="J6" s="283"/>
      <c r="K6" s="284"/>
    </row>
    <row r="7" spans="1:16" ht="13.5" thickBot="1" x14ac:dyDescent="0.25"/>
    <row r="8" spans="1:16" ht="30" customHeight="1" x14ac:dyDescent="0.2">
      <c r="A8" s="381" t="str">
        <f>Master!$B$16</f>
        <v>Hickory Hoedown</v>
      </c>
      <c r="B8" s="382"/>
      <c r="C8" s="382"/>
      <c r="D8" s="382"/>
      <c r="E8" s="383"/>
      <c r="F8" s="349" t="s">
        <v>5</v>
      </c>
      <c r="G8" s="340"/>
      <c r="H8" s="340"/>
      <c r="I8" s="349" t="s">
        <v>6</v>
      </c>
      <c r="J8" s="340"/>
      <c r="K8" s="375"/>
      <c r="M8" s="361" t="s">
        <v>9</v>
      </c>
      <c r="N8" s="377"/>
      <c r="O8" s="377"/>
      <c r="P8" s="378"/>
    </row>
    <row r="9" spans="1:16" ht="30" customHeight="1" x14ac:dyDescent="0.2">
      <c r="A9" s="346" t="s">
        <v>74</v>
      </c>
      <c r="B9" s="379"/>
      <c r="C9" s="379"/>
      <c r="D9" s="379"/>
      <c r="E9" s="380"/>
      <c r="F9" s="9">
        <v>1</v>
      </c>
      <c r="G9" s="7">
        <v>2</v>
      </c>
      <c r="H9" s="7">
        <v>3</v>
      </c>
      <c r="I9" s="9" t="s">
        <v>1</v>
      </c>
      <c r="J9" s="7" t="s">
        <v>2</v>
      </c>
      <c r="K9" s="14" t="s">
        <v>3</v>
      </c>
      <c r="M9" s="4" t="s">
        <v>1</v>
      </c>
      <c r="N9" s="4" t="s">
        <v>2</v>
      </c>
      <c r="O9" s="4" t="s">
        <v>3</v>
      </c>
      <c r="P9" s="5" t="s">
        <v>10</v>
      </c>
    </row>
    <row r="10" spans="1:16" ht="30" customHeight="1" x14ac:dyDescent="0.2">
      <c r="A10" s="156"/>
      <c r="B10" s="152" t="s">
        <v>1</v>
      </c>
      <c r="C10" s="153" t="s">
        <v>8</v>
      </c>
      <c r="D10" s="154" t="s">
        <v>2</v>
      </c>
      <c r="E10" s="131"/>
      <c r="F10" s="6" t="s">
        <v>33</v>
      </c>
      <c r="G10" s="8" t="s">
        <v>33</v>
      </c>
      <c r="H10" s="8" t="s">
        <v>33</v>
      </c>
      <c r="I10" s="9">
        <f>IF(OR(F10="",G10="",H10=""),"",IF(OR($B10="A",$D10="A"),IF(M10=(N10+O10),4,IF(M10&gt;(N10+O10),6,2)),""))</f>
        <v>2</v>
      </c>
      <c r="J10" s="7">
        <f>IF(OR(F10="",G10="",H10=""),"",IF(OR($B10="B",$D10="B"),IF(N10=(M10+O10),4,IF(N10&gt;(M10+O10),6,2)),""))</f>
        <v>6</v>
      </c>
      <c r="K10" s="11" t="str">
        <f>IF(OR(F10="",G10="",H10=""),"",IF(OR($B10="C",$D10="C"),IF(O10=(M10+N10),4,IF(O10&gt;(M10+N10),6,2)),""))</f>
        <v/>
      </c>
      <c r="M10" s="12">
        <f>IF($F10="A",1,0)+IF($G10="A",1,0)+IF($H10="A",1,0)</f>
        <v>0</v>
      </c>
      <c r="N10" s="12">
        <f>IF($F10="B",1,0)+IF($G10="B",1,0)+IF($H10="B",1,0)</f>
        <v>3</v>
      </c>
      <c r="O10" s="12">
        <f>IF($F10="C",1,0)+IF($G10="C",1,0)+IF($H10="C",1,0)</f>
        <v>0</v>
      </c>
      <c r="P10" s="12">
        <f>IF($F10="X",1,0)+IF($G10="X",1,0)+IF($H10="X",1,0)</f>
        <v>0</v>
      </c>
    </row>
    <row r="11" spans="1:16" ht="30" customHeight="1" x14ac:dyDescent="0.2">
      <c r="A11" s="188" t="str">
        <f>VLOOKUP(B11,Lookup!C$13:J$15,3,FALSE)</f>
        <v/>
      </c>
      <c r="B11" s="129" t="s">
        <v>2</v>
      </c>
      <c r="C11" s="144" t="s">
        <v>8</v>
      </c>
      <c r="D11" s="130" t="s">
        <v>3</v>
      </c>
      <c r="E11" s="131"/>
      <c r="F11" s="6" t="s">
        <v>33</v>
      </c>
      <c r="G11" s="8" t="s">
        <v>33</v>
      </c>
      <c r="H11" s="8" t="s">
        <v>33</v>
      </c>
      <c r="I11" s="13" t="str">
        <f>IF(OR(F11="",G11="",H11=""),"",IF(OR($B11="A",$D11="A"),IF(M11=(N11+O11),4,IF(M11&gt;(N11+O11),6,2)),""))</f>
        <v/>
      </c>
      <c r="J11" s="7">
        <f>IF(OR(F11="",G11="",H11=""),"",IF(OR($B11="B",$D11="B"),IF(N11=(M11+O11),4,IF(N11&gt;(M11+O11),6,2)),""))</f>
        <v>6</v>
      </c>
      <c r="K11" s="14">
        <f>IF(OR(F11="",G11="",H11=""),"",IF(OR($B11="C",$D11="C"),IF(O11=(M11+N11),4,IF(O11&gt;(M11+N11),6,2)),""))</f>
        <v>2</v>
      </c>
      <c r="M11" s="12">
        <f>IF($F11="A",1,0)+IF($G11="A",1,0)+IF($H11="A",1,0)</f>
        <v>0</v>
      </c>
      <c r="N11" s="12">
        <f>IF($F11="B",1,0)+IF($G11="B",1,0)+IF($H11="B",1,0)</f>
        <v>3</v>
      </c>
      <c r="O11" s="12">
        <f>IF($F11="C",1,0)+IF($G11="C",1,0)+IF($H11="C",1,0)</f>
        <v>0</v>
      </c>
      <c r="P11" s="12">
        <f>IF($F11="X",1,0)+IF($G11="X",1,0)+IF($H11="X",1,0)</f>
        <v>0</v>
      </c>
    </row>
    <row r="12" spans="1:16" ht="30" customHeight="1" thickBot="1" x14ac:dyDescent="0.25">
      <c r="A12" s="209" t="str">
        <f>VLOOKUP(B12,Lookup!C$13:J$15,3,FALSE)</f>
        <v/>
      </c>
      <c r="B12" s="132" t="s">
        <v>3</v>
      </c>
      <c r="C12" s="150" t="s">
        <v>8</v>
      </c>
      <c r="D12" s="133" t="s">
        <v>1</v>
      </c>
      <c r="E12" s="206" t="str">
        <f>VLOOKUP(D12,Lookup!C$13:J$15,3,FALSE)</f>
        <v/>
      </c>
      <c r="F12" s="15" t="s">
        <v>32</v>
      </c>
      <c r="G12" s="16" t="s">
        <v>32</v>
      </c>
      <c r="H12" s="16" t="s">
        <v>32</v>
      </c>
      <c r="I12" s="9">
        <f>IF(OR(F12="",G12="",H12=""),"",IF(OR($B12="A",$D12="A"),IF(M12=(N12+O12),4,IF(M12&gt;(N12+O12),6,2)),""))</f>
        <v>6</v>
      </c>
      <c r="J12" s="10" t="str">
        <f>IF(OR(F12="",G12="",H12=""),"",IF(OR($B12="B",$D12="B"),IF(N12=(M12+O12),4,IF(N12&gt;(M12+O12),6,2)),""))</f>
        <v/>
      </c>
      <c r="K12" s="14">
        <f>IF(OR(F12="",G12="",H12=""),"",IF(OR($B12="C",$D12="C"),IF(O12=(M12+N12),4,IF(O12&gt;(M12+N12),6,2)),""))</f>
        <v>2</v>
      </c>
      <c r="M12" s="12">
        <f>IF($F12="A",1,0)+IF($G12="A",1,0)+IF($H12="A",1,0)</f>
        <v>3</v>
      </c>
      <c r="N12" s="12">
        <f>IF($F12="B",1,0)+IF($G12="B",1,0)+IF($H12="B",1,0)</f>
        <v>0</v>
      </c>
      <c r="O12" s="12">
        <f>IF($F12="C",1,0)+IF($G12="C",1,0)+IF($H12="C",1,0)</f>
        <v>0</v>
      </c>
      <c r="P12" s="12">
        <f>IF($F12="X",1,0)+IF($G12="X",1,0)+IF($H12="X",1,0)</f>
        <v>0</v>
      </c>
    </row>
    <row r="13" spans="1:16" ht="30" customHeight="1" thickBot="1" x14ac:dyDescent="0.25">
      <c r="A13" s="367" t="s">
        <v>7</v>
      </c>
      <c r="B13" s="376"/>
      <c r="C13" s="376"/>
      <c r="D13" s="376"/>
      <c r="E13" s="376"/>
      <c r="F13" s="376"/>
      <c r="G13" s="376"/>
      <c r="H13" s="376"/>
      <c r="I13" s="157">
        <f>SUM(I10:I12)</f>
        <v>8</v>
      </c>
      <c r="J13" s="158">
        <f>SUM(J10:J12)</f>
        <v>12</v>
      </c>
      <c r="K13" s="159">
        <f>SUM(K10:K12)</f>
        <v>4</v>
      </c>
    </row>
    <row r="15" spans="1:16" ht="13.5" thickBot="1" x14ac:dyDescent="0.25"/>
    <row r="16" spans="1:16" ht="30" customHeight="1" x14ac:dyDescent="0.2">
      <c r="A16" s="384" t="str">
        <f>Master!$B$17</f>
        <v>Ten Fox</v>
      </c>
      <c r="B16" s="385"/>
      <c r="C16" s="385"/>
      <c r="D16" s="385"/>
      <c r="E16" s="386"/>
      <c r="F16" s="349" t="s">
        <v>5</v>
      </c>
      <c r="G16" s="340"/>
      <c r="H16" s="340"/>
      <c r="I16" s="349" t="s">
        <v>6</v>
      </c>
      <c r="J16" s="340"/>
      <c r="K16" s="375"/>
      <c r="M16" s="373" t="s">
        <v>9</v>
      </c>
      <c r="N16" s="374"/>
      <c r="O16" s="374"/>
      <c r="P16" s="374"/>
    </row>
    <row r="17" spans="1:16" ht="30" customHeight="1" x14ac:dyDescent="0.2">
      <c r="A17" s="346" t="s">
        <v>74</v>
      </c>
      <c r="B17" s="347"/>
      <c r="C17" s="347"/>
      <c r="D17" s="347"/>
      <c r="E17" s="348"/>
      <c r="F17" s="9">
        <v>1</v>
      </c>
      <c r="G17" s="7">
        <v>2</v>
      </c>
      <c r="H17" s="7">
        <v>3</v>
      </c>
      <c r="I17" s="9" t="s">
        <v>1</v>
      </c>
      <c r="J17" s="7" t="s">
        <v>2</v>
      </c>
      <c r="K17" s="14" t="s">
        <v>3</v>
      </c>
      <c r="M17" s="276" t="s">
        <v>1</v>
      </c>
      <c r="N17" s="276" t="s">
        <v>2</v>
      </c>
      <c r="O17" s="276" t="s">
        <v>3</v>
      </c>
      <c r="P17" s="5" t="s">
        <v>10</v>
      </c>
    </row>
    <row r="18" spans="1:16" ht="30" customHeight="1" x14ac:dyDescent="0.2">
      <c r="A18" s="188" t="str">
        <f>VLOOKUP(B18,Lookup!C$13:J$15,4,FALSE)</f>
        <v/>
      </c>
      <c r="B18" s="152" t="s">
        <v>1</v>
      </c>
      <c r="C18" s="153" t="s">
        <v>8</v>
      </c>
      <c r="D18" s="154" t="s">
        <v>2</v>
      </c>
      <c r="E18" s="188">
        <f>VLOOKUP(D18,Lookup!C$13:J$15,4,FALSE)</f>
        <v>25</v>
      </c>
      <c r="F18" s="6" t="s">
        <v>32</v>
      </c>
      <c r="G18" s="8" t="s">
        <v>32</v>
      </c>
      <c r="H18" s="8" t="s">
        <v>32</v>
      </c>
      <c r="I18" s="9">
        <f>IF(OR(F18="",G18="",H18=""),"",IF(OR($B18="A",$D18="A"),IF(M18=(N18+O18),4,IF(M18&gt;(N18+O18),6,2)),""))</f>
        <v>6</v>
      </c>
      <c r="J18" s="7">
        <f>IF(OR(F18="",G18="",H18=""),"",IF(OR($B18="B",$D18="B"),IF(N18=(M18+O18),4,IF(N18&gt;(M18+O18),6,2)),""))</f>
        <v>2</v>
      </c>
      <c r="K18" s="11" t="str">
        <f>IF(OR(F18="",G18="",H18=""),"",IF(OR($B18="C",$D18="C"),IF(O18=(M18+N18),4,IF(O18&gt;(M18+N18),6,2)),""))</f>
        <v/>
      </c>
      <c r="M18" s="12">
        <f>IF($F18="A",1,0)+IF($G18="A",1,0)+IF($H18="A",1,0)</f>
        <v>3</v>
      </c>
      <c r="N18" s="12">
        <f>IF($F18="B",1,0)+IF($G18="B",1,0)+IF($H18="B",1,0)</f>
        <v>0</v>
      </c>
      <c r="O18" s="12">
        <f>IF($F18="C",1,0)+IF($G18="C",1,0)+IF($H18="C",1,0)</f>
        <v>0</v>
      </c>
      <c r="P18" s="12">
        <f>IF($F18="X",1,0)+IF($G18="X",1,0)+IF($H18="X",1,0)</f>
        <v>0</v>
      </c>
    </row>
    <row r="19" spans="1:16" ht="30" customHeight="1" x14ac:dyDescent="0.2">
      <c r="A19" s="188" t="str">
        <f>VLOOKUP(B19,Lookup!C$13:J$15,5,FALSE)</f>
        <v/>
      </c>
      <c r="B19" s="129" t="s">
        <v>2</v>
      </c>
      <c r="C19" s="144" t="s">
        <v>8</v>
      </c>
      <c r="D19" s="130" t="s">
        <v>3</v>
      </c>
      <c r="E19" s="188" t="str">
        <f>VLOOKUP(D19,Lookup!C$13:J$15,4,FALSE)</f>
        <v/>
      </c>
      <c r="F19" s="6" t="s">
        <v>33</v>
      </c>
      <c r="G19" s="8" t="s">
        <v>33</v>
      </c>
      <c r="H19" s="8" t="s">
        <v>33</v>
      </c>
      <c r="I19" s="13" t="str">
        <f>IF(OR(F19="",G19="",H19=""),"",IF(OR($B19="A",$D19="A"),IF(M19=(N19+O19),4,IF(M19&gt;(N19+O19),6,2)),""))</f>
        <v/>
      </c>
      <c r="J19" s="7">
        <f>IF(OR(F19="",G19="",H19=""),"",IF(OR($B19="B",$D19="B"),IF(N19=(M19+O19),4,IF(N19&gt;(M19+O19),6,2)),""))</f>
        <v>6</v>
      </c>
      <c r="K19" s="14">
        <f>IF(OR(F19="",G19="",H19=""),"",IF(OR($B19="C",$D19="C"),IF(O19=(M19+N19),4,IF(O19&gt;(M19+N19),6,2)),""))</f>
        <v>2</v>
      </c>
      <c r="M19" s="12">
        <f>IF($F19="A",1,0)+IF($G19="A",1,0)+IF($H19="A",1,0)</f>
        <v>0</v>
      </c>
      <c r="N19" s="12">
        <f>IF($F19="B",1,0)+IF($G19="B",1,0)+IF($H19="B",1,0)</f>
        <v>3</v>
      </c>
      <c r="O19" s="12">
        <f>IF($F19="C",1,0)+IF($G19="C",1,0)+IF($H19="C",1,0)</f>
        <v>0</v>
      </c>
      <c r="P19" s="12">
        <f>IF($F19="X",1,0)+IF($G19="X",1,0)+IF($H19="X",1,0)</f>
        <v>0</v>
      </c>
    </row>
    <row r="20" spans="1:16" ht="30" customHeight="1" thickBot="1" x14ac:dyDescent="0.25">
      <c r="A20" s="188" t="str">
        <f>VLOOKUP(B20,Lookup!C$13:J$15,5,FALSE)</f>
        <v/>
      </c>
      <c r="B20" s="132" t="s">
        <v>3</v>
      </c>
      <c r="C20" s="150" t="s">
        <v>8</v>
      </c>
      <c r="D20" s="133" t="s">
        <v>1</v>
      </c>
      <c r="E20" s="188">
        <f>VLOOKUP(D20,Lookup!C$13:J$15,5,FALSE)</f>
        <v>25</v>
      </c>
      <c r="F20" s="15" t="s">
        <v>32</v>
      </c>
      <c r="G20" s="16" t="s">
        <v>32</v>
      </c>
      <c r="H20" s="16" t="s">
        <v>32</v>
      </c>
      <c r="I20" s="17">
        <f>IF(OR(F20="",G20="",H20=""),"",IF(OR($B20="A",$D20="A"),IF(M20=(N20+O20),4,IF(M20&gt;(N20+O20),6,2)),""))</f>
        <v>6</v>
      </c>
      <c r="J20" s="18" t="str">
        <f>IF(OR(F20="",G20="",H20=""),"",IF(OR($B20="B",$D20="B"),IF(N20=(M20+O20),4,IF(N20&gt;(M20+O20),6,2)),""))</f>
        <v/>
      </c>
      <c r="K20" s="143">
        <f>IF(OR(F20="",G20="",H20=""),"",IF(OR($B20="C",$D20="C"),IF(O20=(M20+N20),4,IF(O20&gt;(M20+N20),6,2)),""))</f>
        <v>2</v>
      </c>
      <c r="M20" s="12">
        <f>IF($F20="A",1,0)+IF($G20="A",1,0)+IF($H20="A",1,0)</f>
        <v>3</v>
      </c>
      <c r="N20" s="12">
        <f>IF($F20="B",1,0)+IF($G20="B",1,0)+IF($H20="B",1,0)</f>
        <v>0</v>
      </c>
      <c r="O20" s="12">
        <f>IF($F20="C",1,0)+IF($G20="C",1,0)+IF($H20="C",1,0)</f>
        <v>0</v>
      </c>
      <c r="P20" s="12">
        <f>IF($F20="X",1,0)+IF($G20="X",1,0)+IF($H20="X",1,0)</f>
        <v>0</v>
      </c>
    </row>
    <row r="21" spans="1:16" ht="30" customHeight="1" thickBot="1" x14ac:dyDescent="0.25">
      <c r="A21" s="367" t="s">
        <v>7</v>
      </c>
      <c r="B21" s="376"/>
      <c r="C21" s="376"/>
      <c r="D21" s="376"/>
      <c r="E21" s="376"/>
      <c r="F21" s="376"/>
      <c r="G21" s="376"/>
      <c r="H21" s="376"/>
      <c r="I21" s="20">
        <f>SUM(I18:I20)</f>
        <v>12</v>
      </c>
      <c r="J21" s="21">
        <f>SUM(J18:J20)</f>
        <v>8</v>
      </c>
      <c r="K21" s="22">
        <f>SUM(K18:K20)</f>
        <v>4</v>
      </c>
    </row>
    <row r="23" spans="1:16" ht="13.5" thickBot="1" x14ac:dyDescent="0.25"/>
    <row r="24" spans="1:16" ht="30" customHeight="1" x14ac:dyDescent="0.2">
      <c r="A24" s="384" t="str">
        <f>Master!$B$18</f>
        <v>14 Step</v>
      </c>
      <c r="B24" s="385"/>
      <c r="C24" s="385"/>
      <c r="D24" s="385"/>
      <c r="E24" s="386"/>
      <c r="F24" s="349" t="s">
        <v>5</v>
      </c>
      <c r="G24" s="340"/>
      <c r="H24" s="340"/>
      <c r="I24" s="349" t="s">
        <v>6</v>
      </c>
      <c r="J24" s="340"/>
      <c r="K24" s="375"/>
      <c r="M24" s="373" t="s">
        <v>9</v>
      </c>
      <c r="N24" s="374"/>
      <c r="O24" s="374"/>
      <c r="P24" s="374"/>
    </row>
    <row r="25" spans="1:16" ht="30" customHeight="1" x14ac:dyDescent="0.2">
      <c r="A25" s="346" t="s">
        <v>74</v>
      </c>
      <c r="B25" s="347"/>
      <c r="C25" s="347"/>
      <c r="D25" s="347"/>
      <c r="E25" s="348"/>
      <c r="F25" s="9">
        <v>1</v>
      </c>
      <c r="G25" s="7">
        <v>2</v>
      </c>
      <c r="H25" s="7">
        <v>3</v>
      </c>
      <c r="I25" s="9" t="s">
        <v>1</v>
      </c>
      <c r="J25" s="7" t="s">
        <v>2</v>
      </c>
      <c r="K25" s="14" t="s">
        <v>3</v>
      </c>
      <c r="M25" s="4" t="s">
        <v>1</v>
      </c>
      <c r="N25" s="4" t="s">
        <v>2</v>
      </c>
      <c r="O25" s="4" t="s">
        <v>3</v>
      </c>
      <c r="P25" s="5" t="s">
        <v>10</v>
      </c>
    </row>
    <row r="26" spans="1:16" ht="30" customHeight="1" x14ac:dyDescent="0.2">
      <c r="A26" s="188">
        <f>VLOOKUP(B26,Lookup!C$13:J$15,6,FALSE)</f>
        <v>50</v>
      </c>
      <c r="B26" s="152" t="s">
        <v>1</v>
      </c>
      <c r="C26" s="153" t="s">
        <v>8</v>
      </c>
      <c r="D26" s="154" t="s">
        <v>2</v>
      </c>
      <c r="E26" s="188">
        <f>VLOOKUP(D26,Lookup!C$13:J$15,6,FALSE)</f>
        <v>25</v>
      </c>
      <c r="F26" s="6" t="s">
        <v>32</v>
      </c>
      <c r="G26" s="8" t="s">
        <v>32</v>
      </c>
      <c r="H26" s="8" t="s">
        <v>32</v>
      </c>
      <c r="I26" s="9">
        <f>IF(OR(F26="",G26="",H26=""),"",IF(OR($B26="A",$D26="A"),IF(M26=(N26+O26),4,IF(M26&gt;(N26+O26),6,2)),""))</f>
        <v>6</v>
      </c>
      <c r="J26" s="7">
        <f>IF(OR(F26="",G26="",H26=""),"",IF(OR($B26="B",$D26="B"),IF(N26=(M26+O26),4,IF(N26&gt;(M26+O26),6,2)),""))</f>
        <v>2</v>
      </c>
      <c r="K26" s="11" t="str">
        <f>IF(OR(F26="",G26="",H26=""),"",IF(OR($B26="C",$D26="C"),IF(O26=(M26+N26),4,IF(O26&gt;(M26+N26),6,2)),""))</f>
        <v/>
      </c>
      <c r="M26" s="12">
        <f>IF($F26="A",1,0)+IF($G26="A",1,0)+IF($H26="A",1,0)</f>
        <v>3</v>
      </c>
      <c r="N26" s="12">
        <f>IF($F26="B",1,0)+IF($G26="B",1,0)+IF($H26="B",1,0)</f>
        <v>0</v>
      </c>
      <c r="O26" s="12">
        <f>IF($F26="C",1,0)+IF($G26="C",1,0)+IF($H26="C",1,0)</f>
        <v>0</v>
      </c>
      <c r="P26" s="12">
        <f>IF($F26="X",1,0)+IF($G26="X",1,0)+IF($H26="X",1,0)</f>
        <v>0</v>
      </c>
    </row>
    <row r="27" spans="1:16" ht="30" customHeight="1" x14ac:dyDescent="0.2">
      <c r="A27" s="188">
        <f>VLOOKUP(B27,Lookup!C$13:J$15,6,FALSE)</f>
        <v>25</v>
      </c>
      <c r="B27" s="129" t="s">
        <v>2</v>
      </c>
      <c r="C27" s="144" t="s">
        <v>8</v>
      </c>
      <c r="D27" s="130" t="s">
        <v>3</v>
      </c>
      <c r="E27" s="188" t="str">
        <f>VLOOKUP(D27,Lookup!C$13:J$15,7,FALSE)</f>
        <v/>
      </c>
      <c r="F27" s="6" t="s">
        <v>33</v>
      </c>
      <c r="G27" s="8" t="s">
        <v>33</v>
      </c>
      <c r="H27" s="8" t="s">
        <v>33</v>
      </c>
      <c r="I27" s="13" t="str">
        <f>IF(OR(F27="",G27="",H27=""),"",IF(OR($B27="A",$D27="A"),IF(M27=(N27+O27),4,IF(M27&gt;(N27+O27),6,2)),""))</f>
        <v/>
      </c>
      <c r="J27" s="7">
        <f>IF(OR(F27="",G27="",H27=""),"",IF(OR($B27="B",$D27="B"),IF(N27=(M27+O27),4,IF(N27&gt;(M27+O27),6,2)),""))</f>
        <v>6</v>
      </c>
      <c r="K27" s="14">
        <f>IF(OR(F27="",G27="",H27=""),"",IF(OR($B27="C",$D27="C"),IF(O27=(M27+N27),4,IF(O27&gt;(M27+N27),6,2)),""))</f>
        <v>2</v>
      </c>
      <c r="M27" s="12">
        <f>IF($F27="A",1,0)+IF($G27="A",1,0)+IF($H27="A",1,0)</f>
        <v>0</v>
      </c>
      <c r="N27" s="12">
        <f>IF($F27="B",1,0)+IF($G27="B",1,0)+IF($H27="B",1,0)</f>
        <v>3</v>
      </c>
      <c r="O27" s="12">
        <f>IF($F27="C",1,0)+IF($G27="C",1,0)+IF($H27="C",1,0)</f>
        <v>0</v>
      </c>
      <c r="P27" s="12">
        <f>IF($F27="X",1,0)+IF($G27="X",1,0)+IF($H27="X",1,0)</f>
        <v>0</v>
      </c>
    </row>
    <row r="28" spans="1:16" ht="30" customHeight="1" thickBot="1" x14ac:dyDescent="0.25">
      <c r="A28" s="188" t="str">
        <f>VLOOKUP(B28,Lookup!C$13:J$15,7,FALSE)</f>
        <v/>
      </c>
      <c r="B28" s="132" t="s">
        <v>3</v>
      </c>
      <c r="C28" s="150" t="s">
        <v>8</v>
      </c>
      <c r="D28" s="133" t="s">
        <v>1</v>
      </c>
      <c r="E28" s="188" t="str">
        <f>VLOOKUP(D28,Lookup!C$13:J$15,7,FALSE)</f>
        <v/>
      </c>
      <c r="F28" s="15" t="s">
        <v>34</v>
      </c>
      <c r="G28" s="16" t="s">
        <v>34</v>
      </c>
      <c r="H28" s="16" t="s">
        <v>34</v>
      </c>
      <c r="I28" s="17">
        <f>IF(OR(F28="",G28="",H28=""),"",IF(OR($B28="A",$D28="A"),IF(M28=(N28+O28),4,IF(M28&gt;(N28+O28),6,2)),""))</f>
        <v>2</v>
      </c>
      <c r="J28" s="18" t="str">
        <f>IF(OR(F28="",G28="",H28=""),"",IF(OR($B28="B",$D28="B"),IF(N28=(M28+O28),4,IF(N28&gt;(M28+O28),6,2)),""))</f>
        <v/>
      </c>
      <c r="K28" s="143">
        <f>IF(OR(F28="",G28="",H28=""),"",IF(OR($B28="C",$D28="C"),IF(O28=(M28+N28),4,IF(O28&gt;(M28+N28),6,2)),""))</f>
        <v>6</v>
      </c>
      <c r="M28" s="12">
        <f>IF($F28="A",1,0)+IF($G28="A",1,0)+IF($H28="A",1,0)</f>
        <v>0</v>
      </c>
      <c r="N28" s="12">
        <f>IF($F28="B",1,0)+IF($G28="B",1,0)+IF($H28="B",1,0)</f>
        <v>0</v>
      </c>
      <c r="O28" s="12">
        <f>IF($F28="C",1,0)+IF($G28="C",1,0)+IF($H28="C",1,0)</f>
        <v>3</v>
      </c>
      <c r="P28" s="12">
        <f>IF($F28="X",1,0)+IF($G28="X",1,0)+IF($H28="X",1,0)</f>
        <v>0</v>
      </c>
    </row>
    <row r="29" spans="1:16" ht="30" customHeight="1" thickBot="1" x14ac:dyDescent="0.25">
      <c r="A29" s="367" t="s">
        <v>7</v>
      </c>
      <c r="B29" s="376"/>
      <c r="C29" s="376"/>
      <c r="D29" s="376"/>
      <c r="E29" s="376"/>
      <c r="F29" s="376"/>
      <c r="G29" s="376"/>
      <c r="H29" s="376"/>
      <c r="I29" s="20">
        <f>SUM(I26:I28)</f>
        <v>8</v>
      </c>
      <c r="J29" s="21">
        <f>SUM(J26:J28)</f>
        <v>8</v>
      </c>
      <c r="K29" s="22">
        <f>SUM(K26:K28)</f>
        <v>8</v>
      </c>
    </row>
    <row r="32" spans="1:16" ht="13.5" thickBot="1" x14ac:dyDescent="0.25"/>
    <row r="33" spans="1:11" ht="30" customHeight="1" thickBot="1" x14ac:dyDescent="0.25">
      <c r="A33" s="391" t="s">
        <v>12</v>
      </c>
      <c r="B33" s="392"/>
      <c r="C33" s="392"/>
      <c r="D33" s="392"/>
      <c r="E33" s="392"/>
      <c r="F33" s="392"/>
      <c r="G33" s="392"/>
      <c r="H33" s="392"/>
      <c r="I33" s="160" t="s">
        <v>1</v>
      </c>
      <c r="J33" s="161" t="s">
        <v>2</v>
      </c>
      <c r="K33" s="162" t="s">
        <v>3</v>
      </c>
    </row>
    <row r="34" spans="1:11" ht="30" customHeight="1" x14ac:dyDescent="0.2">
      <c r="A34" s="395" t="s">
        <v>13</v>
      </c>
      <c r="B34" s="396"/>
      <c r="C34" s="396"/>
      <c r="D34" s="396"/>
      <c r="E34" s="396"/>
      <c r="F34" s="396"/>
      <c r="G34" s="396"/>
      <c r="H34" s="396"/>
      <c r="I34" s="23">
        <f>I13+I21+I29</f>
        <v>28</v>
      </c>
      <c r="J34" s="24">
        <f>J13+J21+J29</f>
        <v>28</v>
      </c>
      <c r="K34" s="25">
        <f>K13+K21+K29</f>
        <v>16</v>
      </c>
    </row>
    <row r="35" spans="1:11" ht="30" customHeight="1" x14ac:dyDescent="0.2">
      <c r="A35" s="393" t="s">
        <v>14</v>
      </c>
      <c r="B35" s="394"/>
      <c r="C35" s="394"/>
      <c r="D35" s="394"/>
      <c r="E35" s="394"/>
      <c r="F35" s="394"/>
      <c r="G35" s="394"/>
      <c r="H35" s="394"/>
      <c r="I35" s="203">
        <f>VLOOKUP(I33,Lookup!$C13:$J15,8,FALSE)</f>
        <v>9</v>
      </c>
      <c r="J35" s="207">
        <f>VLOOKUP(J33,Lookup!$C13:$J15,8,FALSE)</f>
        <v>10</v>
      </c>
      <c r="K35" s="208">
        <f>VLOOKUP(K33,Lookup!$C13:$J15,8,FALSE)</f>
        <v>12</v>
      </c>
    </row>
    <row r="36" spans="1:11" ht="30" customHeight="1" x14ac:dyDescent="0.2">
      <c r="A36" s="393" t="s">
        <v>15</v>
      </c>
      <c r="B36" s="394"/>
      <c r="C36" s="394"/>
      <c r="D36" s="394"/>
      <c r="E36" s="394"/>
      <c r="F36" s="394"/>
      <c r="G36" s="394"/>
      <c r="H36" s="394"/>
      <c r="I36" s="26">
        <f>I56</f>
        <v>4.5</v>
      </c>
      <c r="J36" s="27">
        <f>J56</f>
        <v>2.5</v>
      </c>
      <c r="K36" s="28">
        <f>K56</f>
        <v>0</v>
      </c>
    </row>
    <row r="37" spans="1:11" ht="30" customHeight="1" x14ac:dyDescent="0.2">
      <c r="A37" s="393" t="s">
        <v>121</v>
      </c>
      <c r="B37" s="394"/>
      <c r="C37" s="394"/>
      <c r="D37" s="394"/>
      <c r="E37" s="394"/>
      <c r="F37" s="394"/>
      <c r="G37" s="394"/>
      <c r="H37" s="394"/>
      <c r="I37" s="218"/>
      <c r="J37" s="219"/>
      <c r="K37" s="220"/>
    </row>
    <row r="38" spans="1:11" ht="30" customHeight="1" thickBot="1" x14ac:dyDescent="0.25">
      <c r="A38" s="400" t="s">
        <v>94</v>
      </c>
      <c r="B38" s="401"/>
      <c r="C38" s="401"/>
      <c r="D38" s="401"/>
      <c r="E38" s="401"/>
      <c r="F38" s="401"/>
      <c r="G38" s="401"/>
      <c r="H38" s="401"/>
      <c r="I38" s="29">
        <f>I34+I35-I36+I37</f>
        <v>32.5</v>
      </c>
      <c r="J38" s="30">
        <f>J34+J35-J36+J37</f>
        <v>35.5</v>
      </c>
      <c r="K38" s="31">
        <f>K34+K35-K36+K37</f>
        <v>28</v>
      </c>
    </row>
    <row r="39" spans="1:11" ht="30" customHeight="1" thickBot="1" x14ac:dyDescent="0.25">
      <c r="A39" s="390" t="s">
        <v>11</v>
      </c>
      <c r="B39" s="390"/>
      <c r="C39" s="390"/>
      <c r="D39" s="390"/>
      <c r="E39" s="390"/>
      <c r="F39" s="390"/>
      <c r="G39" s="390"/>
      <c r="H39" s="390"/>
      <c r="I39" s="67">
        <f>IF(SUM($I38:$K38) &gt; 0,RANK(I38,$I38:$K38,0), "")</f>
        <v>2</v>
      </c>
      <c r="J39" s="68">
        <f>IF(SUM($I38:$K38) &gt; 0,RANK(J38,$I38:$K38,0), "")</f>
        <v>1</v>
      </c>
      <c r="K39" s="69">
        <f>IF(SUM($I38:$K38) &gt; 0,RANK(K38,$I38:$K38,0), "")</f>
        <v>3</v>
      </c>
    </row>
    <row r="42" spans="1:11" ht="30" customHeight="1" thickBot="1" x14ac:dyDescent="0.25">
      <c r="A42" s="405" t="s">
        <v>19</v>
      </c>
      <c r="B42" s="405"/>
      <c r="C42" s="405"/>
      <c r="D42" s="405"/>
      <c r="E42" s="405"/>
      <c r="F42" s="406"/>
      <c r="G42" s="406"/>
      <c r="H42" s="406"/>
      <c r="I42" s="406"/>
      <c r="J42" s="406"/>
      <c r="K42" s="406"/>
    </row>
    <row r="43" spans="1:11" ht="30" customHeight="1" x14ac:dyDescent="0.2">
      <c r="A43" s="402" t="str">
        <f>IF(A8="","",A8)</f>
        <v>Hickory Hoedown</v>
      </c>
      <c r="B43" s="403"/>
      <c r="C43" s="403"/>
      <c r="D43" s="403"/>
      <c r="E43" s="404"/>
      <c r="F43" s="340" t="s">
        <v>17</v>
      </c>
      <c r="G43" s="340"/>
      <c r="H43" s="340"/>
      <c r="I43" s="340" t="s">
        <v>18</v>
      </c>
      <c r="J43" s="340"/>
      <c r="K43" s="375"/>
    </row>
    <row r="44" spans="1:11" ht="30" customHeight="1" thickBot="1" x14ac:dyDescent="0.25">
      <c r="A44" s="397" t="s">
        <v>74</v>
      </c>
      <c r="B44" s="398"/>
      <c r="C44" s="398"/>
      <c r="D44" s="398"/>
      <c r="E44" s="399"/>
      <c r="F44" s="19" t="s">
        <v>1</v>
      </c>
      <c r="G44" s="19" t="s">
        <v>2</v>
      </c>
      <c r="H44" s="19" t="s">
        <v>3</v>
      </c>
      <c r="I44" s="19" t="s">
        <v>1</v>
      </c>
      <c r="J44" s="19" t="s">
        <v>2</v>
      </c>
      <c r="K44" s="143" t="s">
        <v>3</v>
      </c>
    </row>
    <row r="45" spans="1:11" ht="30" customHeight="1" x14ac:dyDescent="0.2">
      <c r="A45" s="41" t="str">
        <f>IF(A10="","",A10)</f>
        <v/>
      </c>
      <c r="B45" s="163" t="s">
        <v>1</v>
      </c>
      <c r="C45" s="164" t="s">
        <v>8</v>
      </c>
      <c r="D45" s="165" t="s">
        <v>2</v>
      </c>
      <c r="E45" s="148" t="str">
        <f>IF(E10="","",E10)</f>
        <v/>
      </c>
      <c r="F45" s="145" t="str">
        <f>IF(OR(AND($A45&lt;&gt;"",$B45="A"),AND($D45="A",$E45&lt;&gt;"")),I10,"")</f>
        <v/>
      </c>
      <c r="G45" s="33" t="str">
        <f>IF(OR(AND($A45&lt;&gt;"",$B45="B"),AND($D45="B",$E45&lt;&gt;"")),J10,"")</f>
        <v/>
      </c>
      <c r="H45" s="33" t="str">
        <f>IF(OR(AND($A45&lt;&gt;"",$B45="C"),AND($D45="C",$E45&lt;&gt;"")),K10,"")</f>
        <v/>
      </c>
      <c r="I45" s="167" t="str">
        <f>IF(F45&lt;&gt;"",F45*IF($B45="A",$A45/100,1)*IF($D45="A",$E45/100,1),"")</f>
        <v/>
      </c>
      <c r="J45" s="34" t="str">
        <f>IF(G45&lt;&gt;"",G45*IF($B45="B",$A45/100,1)*IF($D45="B",$E45/100,1),"")</f>
        <v/>
      </c>
      <c r="K45" s="35" t="str">
        <f>IF(H45&lt;&gt;"",H45*IF($B45="C",$A45/100,1)*IF($D45="C",$E45/100,1),"")</f>
        <v/>
      </c>
    </row>
    <row r="46" spans="1:11" ht="30" customHeight="1" x14ac:dyDescent="0.2">
      <c r="A46" s="36" t="str">
        <f>IF(A11="","",A11)</f>
        <v/>
      </c>
      <c r="B46" s="129" t="s">
        <v>2</v>
      </c>
      <c r="C46" s="144" t="s">
        <v>8</v>
      </c>
      <c r="D46" s="130" t="s">
        <v>3</v>
      </c>
      <c r="E46" s="149" t="str">
        <f>IF(E11="","",E11)</f>
        <v/>
      </c>
      <c r="F46" s="146" t="str">
        <f>IF(OR(AND($A46&lt;&gt;"",$B46="A"),AND($D46="A",$E46&lt;&gt;"")),I11,"")</f>
        <v/>
      </c>
      <c r="G46" s="37" t="str">
        <f>IF(OR(AND($A46&lt;&gt;"",$B46="B"),AND($D46="B",$E46&lt;&gt;"")),J11,"")</f>
        <v/>
      </c>
      <c r="H46" s="37" t="str">
        <f>IF(OR(AND($A46&lt;&gt;"",$B46="C"),AND($D46="C",$E46&lt;&gt;"")),K11,"")</f>
        <v/>
      </c>
      <c r="I46" s="27" t="str">
        <f>IF(F46&lt;&gt;"",F46*IF($B46="A",$A46/100,1)*IF($D46="A",$E46/100,1),"")</f>
        <v/>
      </c>
      <c r="J46" s="38" t="str">
        <f>IF(G46&lt;&gt;"",G46*IF($B46="B",$A46/100,1)*IF($D46="B",$E46/100,1),"")</f>
        <v/>
      </c>
      <c r="K46" s="39" t="str">
        <f>IF(H46&lt;&gt;"",H46*IF($B46="C",$A46/100,1)*IF($D46="C",$E46/100,1),"")</f>
        <v/>
      </c>
    </row>
    <row r="47" spans="1:11" ht="30" customHeight="1" thickBot="1" x14ac:dyDescent="0.25">
      <c r="A47" s="45" t="str">
        <f>IF(A12="","",A12)</f>
        <v/>
      </c>
      <c r="B47" s="132" t="s">
        <v>3</v>
      </c>
      <c r="C47" s="150" t="s">
        <v>8</v>
      </c>
      <c r="D47" s="133" t="s">
        <v>1</v>
      </c>
      <c r="E47" s="151" t="str">
        <f>IF(E12="","",E12)</f>
        <v/>
      </c>
      <c r="F47" s="147" t="str">
        <f>IF(OR(AND($A47&lt;&gt;"",$B47="A"),AND($D47="A",$E47&lt;&gt;"")),I12,"")</f>
        <v/>
      </c>
      <c r="G47" s="40" t="str">
        <f>IF(OR(AND($A47&lt;&gt;"",$B47="B"),AND($D47="B",$E47&lt;&gt;"")),J12,"")</f>
        <v/>
      </c>
      <c r="H47" s="40" t="str">
        <f>IF(OR(AND($A47&lt;&gt;"",$B47="C"),AND($D47="C",$E47&lt;&gt;"")),K12,"")</f>
        <v/>
      </c>
      <c r="I47" s="293" t="str">
        <f>IF(F47&lt;&gt;"",F47*IF($B47="A",$A47/100,1)*IF($D47="A",$E47/100,1),"")</f>
        <v/>
      </c>
      <c r="J47" s="294" t="str">
        <f>IF(G47&lt;&gt;"",G47*IF($B47="B",$A47/100,1)*IF($D47="B",$E47/100,1),"")</f>
        <v/>
      </c>
      <c r="K47" s="295" t="str">
        <f>IF(H47&lt;&gt;"",H47*IF($B47="C",$A47/100,1)*IF($D47="C",$E47/100,1),"")</f>
        <v/>
      </c>
    </row>
    <row r="48" spans="1:11" ht="30" customHeight="1" thickBot="1" x14ac:dyDescent="0.25">
      <c r="A48" s="387" t="str">
        <f>IF(A16="","",A16)</f>
        <v>Ten Fox</v>
      </c>
      <c r="B48" s="388"/>
      <c r="C48" s="388"/>
      <c r="D48" s="388"/>
      <c r="E48" s="388"/>
      <c r="F48" s="389"/>
      <c r="G48" s="389"/>
      <c r="H48" s="389"/>
      <c r="I48" s="389"/>
      <c r="J48" s="389"/>
      <c r="K48" s="389"/>
    </row>
    <row r="49" spans="1:11" ht="30" customHeight="1" x14ac:dyDescent="0.2">
      <c r="A49" s="32" t="str">
        <f>IF(A18="","",A18)</f>
        <v/>
      </c>
      <c r="B49" s="172" t="s">
        <v>1</v>
      </c>
      <c r="C49" s="173" t="s">
        <v>8</v>
      </c>
      <c r="D49" s="174" t="s">
        <v>2</v>
      </c>
      <c r="E49" s="175">
        <f>IF(E18="","",E18)</f>
        <v>25</v>
      </c>
      <c r="F49" s="170" t="str">
        <f>IF(OR(AND($A49&lt;&gt;"",$B49="A"),AND($D49="A",$E49&lt;&gt;"")),I18,"")</f>
        <v/>
      </c>
      <c r="G49" s="42">
        <f>IF(OR(AND($A49&lt;&gt;"",$B49="B"),AND($D49="B",$E49&lt;&gt;"")),J18,"")</f>
        <v>2</v>
      </c>
      <c r="H49" s="42" t="str">
        <f>IF(OR(AND($A49&lt;&gt;"",$B49="C"),AND($D49="C",$E49&lt;&gt;"")),K18,"")</f>
        <v/>
      </c>
      <c r="I49" s="169" t="str">
        <f>IF(F49&lt;&gt;"",F49*IF($B49="A",$A49/100,1)*IF($D49="A",$E49/100,1),"")</f>
        <v/>
      </c>
      <c r="J49" s="43">
        <f>IF(G49&lt;&gt;"",G49*IF($B49="B",$A49/100,1)*IF($D49="B",$E49/100,1),"")</f>
        <v>0.5</v>
      </c>
      <c r="K49" s="35" t="str">
        <f>IF(H49&lt;&gt;"",H49*IF($B49="C",$A49/100,1)*IF($D49="C",$E49/100,1),"")</f>
        <v/>
      </c>
    </row>
    <row r="50" spans="1:11" ht="30" customHeight="1" x14ac:dyDescent="0.2">
      <c r="A50" s="36" t="str">
        <f>IF(A19="","",A19)</f>
        <v/>
      </c>
      <c r="B50" s="129" t="s">
        <v>2</v>
      </c>
      <c r="C50" s="144" t="s">
        <v>8</v>
      </c>
      <c r="D50" s="130" t="s">
        <v>3</v>
      </c>
      <c r="E50" s="149" t="str">
        <f>IF(E19="","",E19)</f>
        <v/>
      </c>
      <c r="F50" s="146" t="str">
        <f>IF(OR(AND($A50&lt;&gt;"",$B50="A"),AND($D50="A",$E50&lt;&gt;"")),I19,"")</f>
        <v/>
      </c>
      <c r="G50" s="37" t="str">
        <f>IF(OR(AND($A50&lt;&gt;"",$B50="B"),AND($D50="B",$E50&lt;&gt;"")),J19,"")</f>
        <v/>
      </c>
      <c r="H50" s="37" t="str">
        <f>IF(OR(AND($A50&lt;&gt;"",$B50="C"),AND($D50="C",$E50&lt;&gt;"")),K19,"")</f>
        <v/>
      </c>
      <c r="I50" s="27" t="str">
        <f>IF(F50&lt;&gt;"",F50*IF($B50="A",$A50/100,1)*IF($D50="A",$E50/100,1),"")</f>
        <v/>
      </c>
      <c r="J50" s="38" t="str">
        <f>IF(G50&lt;&gt;"",G50*IF($B50="B",$A50/100,1)*IF($D50="B",$E50/100,1),"")</f>
        <v/>
      </c>
      <c r="K50" s="39" t="str">
        <f>IF(H50&lt;&gt;"",H50*IF($B50="C",$A50/100,1)*IF($D50="C",$E50/100,1),"")</f>
        <v/>
      </c>
    </row>
    <row r="51" spans="1:11" ht="30" customHeight="1" thickBot="1" x14ac:dyDescent="0.25">
      <c r="A51" s="45" t="str">
        <f>IF(A20="","",A20)</f>
        <v/>
      </c>
      <c r="B51" s="132" t="s">
        <v>3</v>
      </c>
      <c r="C51" s="150" t="s">
        <v>8</v>
      </c>
      <c r="D51" s="133" t="s">
        <v>1</v>
      </c>
      <c r="E51" s="151">
        <f>IF(E20="","",E20)</f>
        <v>25</v>
      </c>
      <c r="F51" s="171">
        <f>IF(OR(AND($A51&lt;&gt;"",$B51="A"),AND($D51="A",$E51&lt;&gt;"")),I20,"")</f>
        <v>6</v>
      </c>
      <c r="G51" s="46" t="str">
        <f>IF(OR(AND($A51&lt;&gt;"",$B51="B"),AND($D51="B",$E51&lt;&gt;"")),J20,"")</f>
        <v/>
      </c>
      <c r="H51" s="46" t="str">
        <f>IF(OR(AND($A51&lt;&gt;"",$B51="C"),AND($D51="C",$E51&lt;&gt;"")),K20,"")</f>
        <v/>
      </c>
      <c r="I51" s="168">
        <f>IF(F51&lt;&gt;"",F51*IF($B51="A",$A51/100,1)*IF($D51="A",$E51/100,1),"")</f>
        <v>1.5</v>
      </c>
      <c r="J51" s="30" t="str">
        <f>IF(G51&lt;&gt;"",G51*IF($B51="B",$A51/100,1)*IF($D51="B",$E51/100,1),"")</f>
        <v/>
      </c>
      <c r="K51" s="31" t="str">
        <f>IF(H51&lt;&gt;"",H51*IF($B51="C",$A51/100,1)*IF($D51="C",$E51/100,1),"")</f>
        <v/>
      </c>
    </row>
    <row r="52" spans="1:11" ht="30" customHeight="1" thickBot="1" x14ac:dyDescent="0.25">
      <c r="A52" s="387" t="str">
        <f>IF(A24="","",A24)</f>
        <v>14 Step</v>
      </c>
      <c r="B52" s="388"/>
      <c r="C52" s="388"/>
      <c r="D52" s="388"/>
      <c r="E52" s="388"/>
      <c r="F52" s="389"/>
      <c r="G52" s="389"/>
      <c r="H52" s="389"/>
      <c r="I52" s="389"/>
      <c r="J52" s="389"/>
      <c r="K52" s="389"/>
    </row>
    <row r="53" spans="1:11" ht="30" customHeight="1" x14ac:dyDescent="0.2">
      <c r="A53" s="32">
        <f>IF(A26="","",A26)</f>
        <v>50</v>
      </c>
      <c r="B53" s="172" t="s">
        <v>1</v>
      </c>
      <c r="C53" s="173" t="s">
        <v>8</v>
      </c>
      <c r="D53" s="174" t="s">
        <v>2</v>
      </c>
      <c r="E53" s="175">
        <f>IF(E26="","",E26)</f>
        <v>25</v>
      </c>
      <c r="F53" s="170">
        <f>IF(OR(AND($A53&lt;&gt;"",$B53="A"),AND($D53="A",$E53&lt;&gt;"")),I26,"")</f>
        <v>6</v>
      </c>
      <c r="G53" s="42">
        <f>IF(OR(AND($A53&lt;&gt;"",$B53="B"),AND($D53="B",$E53&lt;&gt;"")),J26,"")</f>
        <v>2</v>
      </c>
      <c r="H53" s="42" t="str">
        <f>IF(OR(AND($A53&lt;&gt;"",$B53="C"),AND($D53="C",$E53&lt;&gt;"")),K26,"")</f>
        <v/>
      </c>
      <c r="I53" s="169">
        <f>IF(F53&lt;&gt;"",F53*IF($B53="A",$A53/100,1)*IF($D53="A",$E53/100,1),"")</f>
        <v>3</v>
      </c>
      <c r="J53" s="43">
        <f>IF(G53&lt;&gt;"",G53*IF($B53="B",$A53/100,1)*IF($D53="B",$E53/100,1),"")</f>
        <v>0.5</v>
      </c>
      <c r="K53" s="35" t="str">
        <f>IF(H53&lt;&gt;"",H53*IF($B53="C",$A53/100,1)*IF($D53="C",$E53/100,1),"")</f>
        <v/>
      </c>
    </row>
    <row r="54" spans="1:11" ht="30" customHeight="1" x14ac:dyDescent="0.2">
      <c r="A54" s="36">
        <f>IF(A27="","",A27)</f>
        <v>25</v>
      </c>
      <c r="B54" s="129" t="s">
        <v>2</v>
      </c>
      <c r="C54" s="144" t="s">
        <v>8</v>
      </c>
      <c r="D54" s="130" t="s">
        <v>3</v>
      </c>
      <c r="E54" s="149" t="str">
        <f>IF(E27="","",E27)</f>
        <v/>
      </c>
      <c r="F54" s="146" t="str">
        <f>IF(OR(AND($A54&lt;&gt;"",$B54="A"),AND($D54="A",$E54&lt;&gt;"")),I27,"")</f>
        <v/>
      </c>
      <c r="G54" s="37">
        <f>IF(OR(AND($A54&lt;&gt;"",$B54="B"),AND($D54="B",$E54&lt;&gt;"")),J27,"")</f>
        <v>6</v>
      </c>
      <c r="H54" s="37" t="str">
        <f>IF(OR(AND($A54&lt;&gt;"",$B54="C"),AND($D54="C",$E54&lt;&gt;"")),K27,"")</f>
        <v/>
      </c>
      <c r="I54" s="27" t="str">
        <f>IF(F54&lt;&gt;"",F54*IF($B54="A",$A54/100,1)*IF($D54="A",$E54/100,1),"")</f>
        <v/>
      </c>
      <c r="J54" s="38">
        <f>IF(G54&lt;&gt;"",G54*IF($B54="B",$A54/100,1)*IF($D54="B",$E54/100,1),"")</f>
        <v>1.5</v>
      </c>
      <c r="K54" s="39" t="str">
        <f>IF(H54&lt;&gt;"",H54*IF($B54="C",$A54/100,1)*IF($D54="C",$E54/100,1),"")</f>
        <v/>
      </c>
    </row>
    <row r="55" spans="1:11" ht="30" customHeight="1" thickBot="1" x14ac:dyDescent="0.25">
      <c r="A55" s="45" t="str">
        <f>IF(A28="","",A28)</f>
        <v/>
      </c>
      <c r="B55" s="132" t="s">
        <v>3</v>
      </c>
      <c r="C55" s="150" t="s">
        <v>8</v>
      </c>
      <c r="D55" s="133" t="s">
        <v>1</v>
      </c>
      <c r="E55" s="151" t="str">
        <f>IF(E28="","",E28)</f>
        <v/>
      </c>
      <c r="F55" s="171" t="str">
        <f>IF(OR(AND($A55&lt;&gt;"",$B55="A"),AND($D55="A",$E55&lt;&gt;"")),I28,"")</f>
        <v/>
      </c>
      <c r="G55" s="46" t="str">
        <f>IF(OR(AND($A55&lt;&gt;"",$B55="B"),AND($D55="B",$E55&lt;&gt;"")),J28,"")</f>
        <v/>
      </c>
      <c r="H55" s="46" t="str">
        <f>IF(OR(AND($A55&lt;&gt;"",$B55="C"),AND($D55="C",$E55&lt;&gt;"")),K28,"")</f>
        <v/>
      </c>
      <c r="I55" s="168" t="str">
        <f>IF(F55&lt;&gt;"",F55*IF($B55="A",$A55/100,1)*IF($D55="A",$E55/100,1),"")</f>
        <v/>
      </c>
      <c r="J55" s="30" t="str">
        <f>IF(G55&lt;&gt;"",G55*IF($B55="B",$A55/100,1)*IF($D55="B",$E55/100,1),"")</f>
        <v/>
      </c>
      <c r="K55" s="31" t="str">
        <f>IF(H55&lt;&gt;"",H55*IF($B55="C",$A55/100,1)*IF($D55="C",$E55/100,1),"")</f>
        <v/>
      </c>
    </row>
    <row r="56" spans="1:11" ht="30" customHeight="1" thickBot="1" x14ac:dyDescent="0.25">
      <c r="A56" s="390" t="s">
        <v>15</v>
      </c>
      <c r="B56" s="390"/>
      <c r="C56" s="390"/>
      <c r="D56" s="390"/>
      <c r="E56" s="390"/>
      <c r="F56" s="390"/>
      <c r="G56" s="390"/>
      <c r="H56" s="390"/>
      <c r="I56" s="47">
        <f>SUM(I45:I55)</f>
        <v>4.5</v>
      </c>
      <c r="J56" s="48">
        <f>SUM(J45:J55)</f>
        <v>2.5</v>
      </c>
      <c r="K56" s="49">
        <f>SUM(K45:K55)</f>
        <v>0</v>
      </c>
    </row>
  </sheetData>
  <sheetProtection algorithmName="SHA-512" hashValue="GRpaAgNDdRXz0UXdObuXiub9yRniOuDYnnzgPcVtGoyUmYlkh5SGPFo+u8vofn4zbEsXZer+ca1D9q/YIJl7gw==" saltValue="vizEHAyzJ6BnC0e1Vlq0yA==" spinCount="100000" sheet="1" selectLockedCells="1"/>
  <mergeCells count="33">
    <mergeCell ref="A48:K48"/>
    <mergeCell ref="A56:H56"/>
    <mergeCell ref="A52:K52"/>
    <mergeCell ref="A33:H33"/>
    <mergeCell ref="A35:H35"/>
    <mergeCell ref="A34:H34"/>
    <mergeCell ref="A44:E44"/>
    <mergeCell ref="I43:K43"/>
    <mergeCell ref="A38:H38"/>
    <mergeCell ref="A37:H37"/>
    <mergeCell ref="A43:E43"/>
    <mergeCell ref="F43:H43"/>
    <mergeCell ref="A42:K42"/>
    <mergeCell ref="A36:H36"/>
    <mergeCell ref="A39:H39"/>
    <mergeCell ref="A29:H29"/>
    <mergeCell ref="A25:E25"/>
    <mergeCell ref="F24:H24"/>
    <mergeCell ref="I24:K24"/>
    <mergeCell ref="A13:H13"/>
    <mergeCell ref="A24:E24"/>
    <mergeCell ref="A16:E16"/>
    <mergeCell ref="F16:H16"/>
    <mergeCell ref="M8:P8"/>
    <mergeCell ref="A9:E9"/>
    <mergeCell ref="A8:E8"/>
    <mergeCell ref="F8:H8"/>
    <mergeCell ref="I8:K8"/>
    <mergeCell ref="M16:P16"/>
    <mergeCell ref="M24:P24"/>
    <mergeCell ref="I16:K16"/>
    <mergeCell ref="A17:E17"/>
    <mergeCell ref="A21:H21"/>
  </mergeCells>
  <phoneticPr fontId="0" type="noConversion"/>
  <conditionalFormatting sqref="F10:H12 F26:H28">
    <cfRule type="expression" dxfId="37" priority="3" stopIfTrue="1">
      <formula>AND(NOT(F10=""),NOT(F10=$B10),NOT(F10=$D10),NOT(F10="X"))</formula>
    </cfRule>
  </conditionalFormatting>
  <conditionalFormatting sqref="A10:A12 E10:E12 A26:A28 E26:E28">
    <cfRule type="expression" dxfId="36" priority="4" stopIfTrue="1">
      <formula>AND(NOT(A10=""),NOT(A10=25),NOT(A10=50))</formula>
    </cfRule>
  </conditionalFormatting>
  <conditionalFormatting sqref="I35:K35">
    <cfRule type="expression" dxfId="35" priority="5" stopIfTrue="1">
      <formula>AND(I35&lt;&gt;"",OR(I35&lt;2,I35&gt;18))</formula>
    </cfRule>
  </conditionalFormatting>
  <conditionalFormatting sqref="I39:K39">
    <cfRule type="cellIs" dxfId="34" priority="6" stopIfTrue="1" operator="equal">
      <formula>1</formula>
    </cfRule>
    <cfRule type="cellIs" dxfId="33" priority="7" stopIfTrue="1" operator="equal">
      <formula>2</formula>
    </cfRule>
    <cfRule type="cellIs" dxfId="32" priority="8" stopIfTrue="1" operator="equal">
      <formula>3</formula>
    </cfRule>
  </conditionalFormatting>
  <conditionalFormatting sqref="F18:H20">
    <cfRule type="expression" dxfId="31" priority="1" stopIfTrue="1">
      <formula>AND(NOT(F18=""),NOT(F18=$B18),NOT(F18=$D18),NOT(F18="X"))</formula>
    </cfRule>
  </conditionalFormatting>
  <conditionalFormatting sqref="A18:A20 E18:E20">
    <cfRule type="expression" dxfId="30" priority="2" stopIfTrue="1">
      <formula>AND(NOT(A18=""),NOT(A18=25),NOT(A18=50))</formula>
    </cfRule>
  </conditionalFormatting>
  <pageMargins left="0.75" right="0.75" top="1" bottom="1" header="0.5" footer="0.5"/>
  <pageSetup paperSize="9" scale="65" orientation="portrait" r:id="rId1"/>
  <headerFooter alignWithMargins="0">
    <oddHeader>&amp;L&amp;"Arial,Bold"&amp;26RIDL Final</oddHeader>
  </headerFooter>
  <cellWatches>
    <cellWatch r="I35"/>
  </cellWatch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63"/>
    <pageSetUpPr fitToPage="1"/>
  </sheetPr>
  <dimension ref="A1:P44"/>
  <sheetViews>
    <sheetView showGridLines="0" showRowColHeaders="0" topLeftCell="A8" zoomScale="75" zoomScaleNormal="75" workbookViewId="0">
      <selection activeCell="F20" sqref="F20"/>
    </sheetView>
  </sheetViews>
  <sheetFormatPr defaultColWidth="8.85546875" defaultRowHeight="12.75" x14ac:dyDescent="0.2"/>
  <cols>
    <col min="1" max="1" width="12.7109375" style="3" customWidth="1"/>
    <col min="2" max="2" width="4.85546875" style="3" customWidth="1"/>
    <col min="3" max="3" width="3.28515625" style="3" customWidth="1"/>
    <col min="4" max="4" width="5.42578125" style="3" customWidth="1"/>
    <col min="5" max="8" width="12.7109375" style="3" customWidth="1"/>
    <col min="9" max="13" width="10.7109375" style="3" customWidth="1"/>
    <col min="14" max="16384" width="8.85546875" style="3"/>
  </cols>
  <sheetData>
    <row r="1" spans="1:16" ht="30" customHeight="1" x14ac:dyDescent="0.2">
      <c r="A1" s="166" t="s">
        <v>22</v>
      </c>
    </row>
    <row r="2" spans="1:16" s="136" customFormat="1" ht="30" customHeight="1" x14ac:dyDescent="0.2">
      <c r="A2" s="50"/>
      <c r="B2" s="51"/>
      <c r="C2" s="51"/>
      <c r="D2" s="51"/>
      <c r="E2" s="51"/>
      <c r="F2" s="51"/>
      <c r="G2" s="51"/>
    </row>
    <row r="3" spans="1:16" s="140" customFormat="1" ht="30" customHeight="1" x14ac:dyDescent="0.2">
      <c r="A3" s="138" t="s">
        <v>26</v>
      </c>
      <c r="B3" s="139" t="str">
        <f>IF(Master!B3="","",Master!B3)</f>
        <v>Solihull</v>
      </c>
      <c r="C3" s="139"/>
      <c r="I3" s="141" t="s">
        <v>1</v>
      </c>
      <c r="J3" s="210" t="str">
        <f>VLOOKUP(I3,Master!A28:B30,2,FALSE)</f>
        <v>West</v>
      </c>
      <c r="K3" s="211"/>
    </row>
    <row r="4" spans="1:16" s="140" customFormat="1" ht="30" customHeight="1" x14ac:dyDescent="0.2">
      <c r="A4" s="138" t="s">
        <v>27</v>
      </c>
      <c r="B4" s="139" t="str">
        <f>IF(Master!B4="","",Master!B4)</f>
        <v>14th September 2019</v>
      </c>
      <c r="C4" s="139"/>
      <c r="F4" s="139"/>
      <c r="I4" s="141" t="s">
        <v>2</v>
      </c>
      <c r="J4" s="210" t="str">
        <f>VLOOKUP(I4,Master!A28:B30,2,FALSE)</f>
        <v>South</v>
      </c>
      <c r="K4" s="211"/>
    </row>
    <row r="5" spans="1:16" s="140" customFormat="1" ht="30" customHeight="1" x14ac:dyDescent="0.2">
      <c r="A5" s="138"/>
      <c r="B5" s="139"/>
      <c r="C5" s="139"/>
      <c r="F5" s="139"/>
      <c r="I5" s="141" t="s">
        <v>3</v>
      </c>
      <c r="J5" s="210" t="str">
        <f>VLOOKUP(I5,Master!A28:B30,2,FALSE)</f>
        <v>East</v>
      </c>
      <c r="K5" s="211"/>
    </row>
    <row r="6" spans="1:16" s="140" customFormat="1" ht="30" customHeight="1" x14ac:dyDescent="0.2">
      <c r="A6" s="142" t="s">
        <v>81</v>
      </c>
      <c r="B6" s="141"/>
      <c r="I6" s="282"/>
      <c r="J6" s="283"/>
      <c r="K6" s="284"/>
    </row>
    <row r="7" spans="1:16" ht="13.5" thickBot="1" x14ac:dyDescent="0.25"/>
    <row r="8" spans="1:16" ht="30" customHeight="1" x14ac:dyDescent="0.2">
      <c r="A8" s="428" t="str">
        <f>Master!$B$23</f>
        <v>22 Step</v>
      </c>
      <c r="B8" s="429"/>
      <c r="C8" s="429"/>
      <c r="D8" s="429"/>
      <c r="E8" s="430"/>
      <c r="F8" s="349" t="s">
        <v>5</v>
      </c>
      <c r="G8" s="340"/>
      <c r="H8" s="340"/>
      <c r="I8" s="349" t="s">
        <v>6</v>
      </c>
      <c r="J8" s="340"/>
      <c r="K8" s="375"/>
      <c r="M8" s="373" t="s">
        <v>9</v>
      </c>
      <c r="N8" s="374"/>
      <c r="O8" s="374"/>
      <c r="P8" s="374"/>
    </row>
    <row r="9" spans="1:16" ht="30" customHeight="1" x14ac:dyDescent="0.2">
      <c r="A9" s="346" t="s">
        <v>74</v>
      </c>
      <c r="B9" s="347"/>
      <c r="C9" s="347"/>
      <c r="D9" s="347"/>
      <c r="E9" s="348"/>
      <c r="F9" s="9">
        <v>1</v>
      </c>
      <c r="G9" s="7">
        <v>2</v>
      </c>
      <c r="H9" s="7">
        <v>3</v>
      </c>
      <c r="I9" s="9" t="s">
        <v>1</v>
      </c>
      <c r="J9" s="7" t="s">
        <v>2</v>
      </c>
      <c r="K9" s="14" t="s">
        <v>3</v>
      </c>
      <c r="M9" s="4" t="s">
        <v>1</v>
      </c>
      <c r="N9" s="4" t="s">
        <v>2</v>
      </c>
      <c r="O9" s="4" t="s">
        <v>3</v>
      </c>
      <c r="P9" s="5" t="s">
        <v>10</v>
      </c>
    </row>
    <row r="10" spans="1:16" ht="30" customHeight="1" x14ac:dyDescent="0.2">
      <c r="A10" s="156"/>
      <c r="B10" s="152" t="s">
        <v>1</v>
      </c>
      <c r="C10" s="153" t="s">
        <v>8</v>
      </c>
      <c r="D10" s="154" t="s">
        <v>2</v>
      </c>
      <c r="E10" s="131"/>
      <c r="F10" s="6" t="s">
        <v>175</v>
      </c>
      <c r="G10" s="8" t="s">
        <v>175</v>
      </c>
      <c r="H10" s="8" t="s">
        <v>175</v>
      </c>
      <c r="I10" s="9">
        <f>IF(OR(F10="",G10="",H10=""),"",IF(OR($B10="A",$D10="A"),IF(M10=(N10+O10),4,IF(M10&gt;(N10+O10),6,2)),""))</f>
        <v>4</v>
      </c>
      <c r="J10" s="7">
        <f>IF(OR(F10="",G10="",H10=""),"",IF(OR($B10="B",$D10="B"),IF(N10=(M10+O10),4,IF(N10&gt;(M10+O10),6,2)),""))</f>
        <v>4</v>
      </c>
      <c r="K10" s="11" t="str">
        <f>IF(OR(F10="",G10="",H10=""),"",IF(OR($B10="C",$D10="C"),IF(O10=(M10+N10),4,IF(O10&gt;(M10+N10),6,2)),""))</f>
        <v/>
      </c>
      <c r="M10" s="12">
        <f>IF($F10="A",1,0)+IF($G10="A",1,0)+IF($H10="A",1,0)</f>
        <v>0</v>
      </c>
      <c r="N10" s="12">
        <f>IF($F10="B",1,0)+IF($G10="B",1,0)+IF($H10="B",1,0)</f>
        <v>0</v>
      </c>
      <c r="O10" s="12">
        <f>IF($F10="C",1,0)+IF($G10="C",1,0)+IF($H10="C",1,0)</f>
        <v>0</v>
      </c>
      <c r="P10" s="12">
        <f>IF($F10="X",1,0)+IF($G10="X",1,0)+IF($H10="X",1,0)</f>
        <v>3</v>
      </c>
    </row>
    <row r="11" spans="1:16" ht="30" customHeight="1" x14ac:dyDescent="0.2">
      <c r="A11" s="188" t="str">
        <f>VLOOKUP(B11,Lookup!C$20:J$22,3,FALSE)</f>
        <v/>
      </c>
      <c r="B11" s="129" t="s">
        <v>2</v>
      </c>
      <c r="C11" s="144" t="s">
        <v>8</v>
      </c>
      <c r="D11" s="130" t="s">
        <v>3</v>
      </c>
      <c r="E11" s="131"/>
      <c r="F11" s="6" t="s">
        <v>33</v>
      </c>
      <c r="G11" s="8" t="s">
        <v>33</v>
      </c>
      <c r="H11" s="8" t="s">
        <v>33</v>
      </c>
      <c r="I11" s="13" t="str">
        <f>IF(OR(F11="",G11="",H11=""),"",IF(OR($B11="A",$D11="A"),IF(M11=(N11+O11),4,IF(M11&gt;(N11+O11),6,2)),""))</f>
        <v/>
      </c>
      <c r="J11" s="7">
        <f>IF(OR(F11="",G11="",H11=""),"",IF(OR($B11="B",$D11="B"),IF(N11=(M11+O11),4,IF(N11&gt;(M11+O11),6,2)),""))</f>
        <v>6</v>
      </c>
      <c r="K11" s="14">
        <f>IF(OR(F11="",G11="",H11=""),"",IF(OR($B11="C",$D11="C"),IF(O11=(M11+N11),4,IF(O11&gt;(M11+N11),6,2)),""))</f>
        <v>2</v>
      </c>
      <c r="M11" s="12">
        <f>IF($F11="A",1,0)+IF($G11="A",1,0)+IF($H11="A",1,0)</f>
        <v>0</v>
      </c>
      <c r="N11" s="12">
        <f>IF($F11="B",1,0)+IF($G11="B",1,0)+IF($H11="B",1,0)</f>
        <v>3</v>
      </c>
      <c r="O11" s="12">
        <f>IF($F11="C",1,0)+IF($G11="C",1,0)+IF($H11="C",1,0)</f>
        <v>0</v>
      </c>
      <c r="P11" s="12">
        <f>IF($F11="X",1,0)+IF($G11="X",1,0)+IF($H11="X",1,0)</f>
        <v>0</v>
      </c>
    </row>
    <row r="12" spans="1:16" ht="30" customHeight="1" thickBot="1" x14ac:dyDescent="0.25">
      <c r="A12" s="209" t="str">
        <f>VLOOKUP(B12,Lookup!C$20:J$22,3,FALSE)</f>
        <v/>
      </c>
      <c r="B12" s="132" t="s">
        <v>3</v>
      </c>
      <c r="C12" s="150" t="s">
        <v>8</v>
      </c>
      <c r="D12" s="133" t="s">
        <v>1</v>
      </c>
      <c r="E12" s="206" t="str">
        <f>VLOOKUP(D12,Lookup!C$20:J$22,3,FALSE)</f>
        <v/>
      </c>
      <c r="F12" s="15" t="s">
        <v>34</v>
      </c>
      <c r="G12" s="16" t="s">
        <v>34</v>
      </c>
      <c r="H12" s="16" t="s">
        <v>34</v>
      </c>
      <c r="I12" s="9">
        <f>IF(OR(F12="",G12="",H12=""),"",IF(OR($B12="A",$D12="A"),IF(M12=(N12+O12),4,IF(M12&gt;(N12+O12),6,2)),""))</f>
        <v>2</v>
      </c>
      <c r="J12" s="10" t="str">
        <f>IF(OR(F12="",G12="",H12=""),"",IF(OR($B12="B",$D12="B"),IF(N12=(M12+O12),4,IF(N12&gt;(M12+O12),6,2)),""))</f>
        <v/>
      </c>
      <c r="K12" s="14">
        <f>IF(OR(F12="",G12="",H12=""),"",IF(OR($B12="C",$D12="C"),IF(O12=(M12+N12),4,IF(O12&gt;(M12+N12),6,2)),""))</f>
        <v>6</v>
      </c>
      <c r="M12" s="12">
        <f>IF($F12="A",1,0)+IF($G12="A",1,0)+IF($H12="A",1,0)</f>
        <v>0</v>
      </c>
      <c r="N12" s="12">
        <f>IF($F12="B",1,0)+IF($G12="B",1,0)+IF($H12="B",1,0)</f>
        <v>0</v>
      </c>
      <c r="O12" s="12">
        <f>IF($F12="C",1,0)+IF($G12="C",1,0)+IF($H12="C",1,0)</f>
        <v>3</v>
      </c>
      <c r="P12" s="12">
        <f>IF($F12="X",1,0)+IF($G12="X",1,0)+IF($H12="X",1,0)</f>
        <v>0</v>
      </c>
    </row>
    <row r="13" spans="1:16" ht="30" customHeight="1" thickBot="1" x14ac:dyDescent="0.25">
      <c r="A13" s="367" t="s">
        <v>7</v>
      </c>
      <c r="B13" s="376"/>
      <c r="C13" s="376"/>
      <c r="D13" s="376"/>
      <c r="E13" s="376"/>
      <c r="F13" s="376"/>
      <c r="G13" s="376"/>
      <c r="H13" s="376"/>
      <c r="I13" s="157">
        <f>SUM(I10:I12)</f>
        <v>6</v>
      </c>
      <c r="J13" s="158">
        <f>SUM(J10:J12)</f>
        <v>10</v>
      </c>
      <c r="K13" s="159">
        <f>SUM(K10:K12)</f>
        <v>8</v>
      </c>
    </row>
    <row r="15" spans="1:16" ht="13.5" thickBot="1" x14ac:dyDescent="0.25"/>
    <row r="16" spans="1:16" ht="30" customHeight="1" x14ac:dyDescent="0.2">
      <c r="A16" s="428" t="str">
        <f>Master!$B$24</f>
        <v>Starlight Waltz</v>
      </c>
      <c r="B16" s="429"/>
      <c r="C16" s="429"/>
      <c r="D16" s="429"/>
      <c r="E16" s="430"/>
      <c r="F16" s="349" t="s">
        <v>5</v>
      </c>
      <c r="G16" s="340"/>
      <c r="H16" s="340"/>
      <c r="I16" s="340" t="s">
        <v>6</v>
      </c>
      <c r="J16" s="340"/>
      <c r="K16" s="375"/>
      <c r="M16" s="373" t="s">
        <v>9</v>
      </c>
      <c r="N16" s="374"/>
      <c r="O16" s="374"/>
      <c r="P16" s="374"/>
    </row>
    <row r="17" spans="1:16" ht="30" customHeight="1" x14ac:dyDescent="0.2">
      <c r="A17" s="346" t="s">
        <v>74</v>
      </c>
      <c r="B17" s="347"/>
      <c r="C17" s="347"/>
      <c r="D17" s="347"/>
      <c r="E17" s="348"/>
      <c r="F17" s="9">
        <v>1</v>
      </c>
      <c r="G17" s="7">
        <v>2</v>
      </c>
      <c r="H17" s="7">
        <v>3</v>
      </c>
      <c r="I17" s="7" t="s">
        <v>1</v>
      </c>
      <c r="J17" s="7" t="s">
        <v>2</v>
      </c>
      <c r="K17" s="14" t="s">
        <v>3</v>
      </c>
      <c r="M17" s="4" t="s">
        <v>1</v>
      </c>
      <c r="N17" s="4" t="s">
        <v>2</v>
      </c>
      <c r="O17" s="4" t="s">
        <v>3</v>
      </c>
      <c r="P17" s="5" t="s">
        <v>10</v>
      </c>
    </row>
    <row r="18" spans="1:16" ht="30" customHeight="1" x14ac:dyDescent="0.2">
      <c r="A18" s="188" t="str">
        <f>VLOOKUP(B18,Lookup!C$20:J$22,4,FALSE)</f>
        <v/>
      </c>
      <c r="B18" s="152" t="s">
        <v>1</v>
      </c>
      <c r="C18" s="153" t="s">
        <v>8</v>
      </c>
      <c r="D18" s="154" t="s">
        <v>2</v>
      </c>
      <c r="E18" s="189">
        <f>VLOOKUP(D18,Lookup!C$20:J$22,4,FALSE)</f>
        <v>25</v>
      </c>
      <c r="F18" s="6" t="s">
        <v>33</v>
      </c>
      <c r="G18" s="8" t="s">
        <v>33</v>
      </c>
      <c r="H18" s="8" t="s">
        <v>33</v>
      </c>
      <c r="I18" s="7">
        <f>IF(OR(F18="",G18="",H18=""),"",IF(OR($B18="A",$D18="A"),IF(M18=(N18+O18),4,IF(M18&gt;(N18+O18),6,2)),""))</f>
        <v>2</v>
      </c>
      <c r="J18" s="7">
        <f>IF(OR(F18="",G18="",H18=""),"",IF(OR($B18="B",$D18="B"),IF(N18=(M18+O18),4,IF(N18&gt;(M18+O18),6,2)),""))</f>
        <v>6</v>
      </c>
      <c r="K18" s="11" t="str">
        <f>IF(OR(F18="",G18="",H18=""),"",IF(OR($B18="C",$D18="C"),IF(O18=(M18+N18),4,IF(O18&gt;(M18+N18),6,2)),""))</f>
        <v/>
      </c>
      <c r="M18" s="12">
        <f>IF($F18="A",1,0)+IF($G18="A",1,0)+IF($H18="A",1,0)</f>
        <v>0</v>
      </c>
      <c r="N18" s="12">
        <f>IF($F18="B",1,0)+IF($G18="B",1,0)+IF($H18="B",1,0)</f>
        <v>3</v>
      </c>
      <c r="O18" s="12">
        <f>IF($F18="C",1,0)+IF($G18="C",1,0)+IF($H18="C",1,0)</f>
        <v>0</v>
      </c>
      <c r="P18" s="12">
        <f>IF($F18="X",1,0)+IF($G18="X",1,0)+IF($H18="X",1,0)</f>
        <v>0</v>
      </c>
    </row>
    <row r="19" spans="1:16" ht="30" customHeight="1" x14ac:dyDescent="0.2">
      <c r="A19" s="188" t="str">
        <f>VLOOKUP(B19,Lookup!C$20:J$22,5,FALSE)</f>
        <v/>
      </c>
      <c r="B19" s="129" t="s">
        <v>2</v>
      </c>
      <c r="C19" s="144" t="s">
        <v>8</v>
      </c>
      <c r="D19" s="130" t="s">
        <v>3</v>
      </c>
      <c r="E19" s="189">
        <f>VLOOKUP(D19,Lookup!C$20:J$22,4,FALSE)</f>
        <v>25</v>
      </c>
      <c r="F19" s="6" t="s">
        <v>33</v>
      </c>
      <c r="G19" s="8" t="s">
        <v>33</v>
      </c>
      <c r="H19" s="8" t="s">
        <v>33</v>
      </c>
      <c r="I19" s="10" t="str">
        <f>IF(OR(F19="",G19="",H19=""),"",IF(OR($B19="A",$D19="A"),IF(M19=(N19+O19),4,IF(M19&gt;(N19+O19),6,2)),""))</f>
        <v/>
      </c>
      <c r="J19" s="7">
        <f>IF(OR(F19="",G19="",H19=""),"",IF(OR($B19="B",$D19="B"),IF(N19=(M19+O19),4,IF(N19&gt;(M19+O19),6,2)),""))</f>
        <v>6</v>
      </c>
      <c r="K19" s="14">
        <f>IF(OR(F19="",G19="",H19=""),"",IF(OR($B19="C",$D19="C"),IF(O19=(M19+N19),4,IF(O19&gt;(M19+N19),6,2)),""))</f>
        <v>2</v>
      </c>
      <c r="M19" s="12">
        <f>IF($F19="A",1,0)+IF($G19="A",1,0)+IF($H19="A",1,0)</f>
        <v>0</v>
      </c>
      <c r="N19" s="12">
        <f>IF($F19="B",1,0)+IF($G19="B",1,0)+IF($H19="B",1,0)</f>
        <v>3</v>
      </c>
      <c r="O19" s="12">
        <f>IF($F19="C",1,0)+IF($G19="C",1,0)+IF($H19="C",1,0)</f>
        <v>0</v>
      </c>
      <c r="P19" s="12">
        <f>IF($F19="X",1,0)+IF($G19="X",1,0)+IF($H19="X",1,0)</f>
        <v>0</v>
      </c>
    </row>
    <row r="20" spans="1:16" ht="30" customHeight="1" thickBot="1" x14ac:dyDescent="0.25">
      <c r="A20" s="209">
        <f>VLOOKUP(B20,Lookup!C$20:J$22,5,FALSE)</f>
        <v>50</v>
      </c>
      <c r="B20" s="132" t="s">
        <v>3</v>
      </c>
      <c r="C20" s="150" t="s">
        <v>8</v>
      </c>
      <c r="D20" s="133" t="s">
        <v>1</v>
      </c>
      <c r="E20" s="206">
        <f>VLOOKUP(D20,Lookup!C$20:J$22,5,FALSE)</f>
        <v>50</v>
      </c>
      <c r="F20" s="15" t="s">
        <v>32</v>
      </c>
      <c r="G20" s="16" t="s">
        <v>32</v>
      </c>
      <c r="H20" s="16" t="s">
        <v>32</v>
      </c>
      <c r="I20" s="19">
        <f>IF(OR(F20="",G20="",H20=""),"",IF(OR($B20="A",$D20="A"),IF(M20=(N20+O20),4,IF(M20&gt;(N20+O20),6,2)),""))</f>
        <v>6</v>
      </c>
      <c r="J20" s="18" t="str">
        <f>IF(OR(F20="",G20="",H20=""),"",IF(OR($B20="B",$D20="B"),IF(N20=(M20+O20),4,IF(N20&gt;(M20+O20),6,2)),""))</f>
        <v/>
      </c>
      <c r="K20" s="143">
        <f>IF(OR(F20="",G20="",H20=""),"",IF(OR($B20="C",$D20="C"),IF(O20=(M20+N20),4,IF(O20&gt;(M20+N20),6,2)),""))</f>
        <v>2</v>
      </c>
      <c r="M20" s="12">
        <f>IF($F20="A",1,0)+IF($G20="A",1,0)+IF($H20="A",1,0)</f>
        <v>3</v>
      </c>
      <c r="N20" s="12">
        <f>IF($F20="B",1,0)+IF($G20="B",1,0)+IF($H20="B",1,0)</f>
        <v>0</v>
      </c>
      <c r="O20" s="12">
        <f>IF($F20="C",1,0)+IF($G20="C",1,0)+IF($H20="C",1,0)</f>
        <v>0</v>
      </c>
      <c r="P20" s="12">
        <f>IF($F20="X",1,0)+IF($G20="X",1,0)+IF($H20="X",1,0)</f>
        <v>0</v>
      </c>
    </row>
    <row r="21" spans="1:16" ht="30" customHeight="1" thickBot="1" x14ac:dyDescent="0.25">
      <c r="A21" s="367" t="s">
        <v>7</v>
      </c>
      <c r="B21" s="376"/>
      <c r="C21" s="376"/>
      <c r="D21" s="376"/>
      <c r="E21" s="376"/>
      <c r="F21" s="376"/>
      <c r="G21" s="376"/>
      <c r="H21" s="376"/>
      <c r="I21" s="20">
        <f>SUM(I18:I20)</f>
        <v>8</v>
      </c>
      <c r="J21" s="21">
        <f>SUM(J18:J20)</f>
        <v>12</v>
      </c>
      <c r="K21" s="22">
        <f>SUM(K18:K20)</f>
        <v>4</v>
      </c>
    </row>
    <row r="24" spans="1:16" ht="13.5" thickBot="1" x14ac:dyDescent="0.25"/>
    <row r="25" spans="1:16" ht="30" customHeight="1" thickBot="1" x14ac:dyDescent="0.25">
      <c r="A25" s="391" t="s">
        <v>12</v>
      </c>
      <c r="B25" s="392"/>
      <c r="C25" s="392"/>
      <c r="D25" s="392"/>
      <c r="E25" s="392"/>
      <c r="F25" s="392"/>
      <c r="G25" s="392"/>
      <c r="H25" s="392"/>
      <c r="I25" s="160" t="s">
        <v>1</v>
      </c>
      <c r="J25" s="161" t="s">
        <v>2</v>
      </c>
      <c r="K25" s="162" t="s">
        <v>3</v>
      </c>
    </row>
    <row r="26" spans="1:16" ht="30" customHeight="1" x14ac:dyDescent="0.2">
      <c r="A26" s="395" t="s">
        <v>13</v>
      </c>
      <c r="B26" s="396"/>
      <c r="C26" s="396"/>
      <c r="D26" s="396"/>
      <c r="E26" s="396"/>
      <c r="F26" s="396"/>
      <c r="G26" s="396"/>
      <c r="H26" s="396"/>
      <c r="I26" s="23">
        <f>I13+I21</f>
        <v>14</v>
      </c>
      <c r="J26" s="24">
        <f>J13+J21</f>
        <v>22</v>
      </c>
      <c r="K26" s="25">
        <f>K13+K21</f>
        <v>12</v>
      </c>
    </row>
    <row r="27" spans="1:16" ht="30" customHeight="1" x14ac:dyDescent="0.2">
      <c r="A27" s="393" t="s">
        <v>14</v>
      </c>
      <c r="B27" s="394"/>
      <c r="C27" s="394"/>
      <c r="D27" s="394"/>
      <c r="E27" s="394"/>
      <c r="F27" s="394"/>
      <c r="G27" s="394"/>
      <c r="H27" s="394"/>
      <c r="I27" s="203">
        <f>VLOOKUP(I25,Lookup!$C20:$J22,8,FALSE)</f>
        <v>10</v>
      </c>
      <c r="J27" s="207">
        <f>VLOOKUP(J25,Lookup!$C20:$J22,8,FALSE)</f>
        <v>11</v>
      </c>
      <c r="K27" s="208">
        <f>VLOOKUP(K25,Lookup!$C20:$J22,8,FALSE)</f>
        <v>9</v>
      </c>
    </row>
    <row r="28" spans="1:16" ht="30" customHeight="1" x14ac:dyDescent="0.2">
      <c r="A28" s="393" t="s">
        <v>15</v>
      </c>
      <c r="B28" s="394"/>
      <c r="C28" s="394"/>
      <c r="D28" s="394"/>
      <c r="E28" s="394"/>
      <c r="F28" s="394"/>
      <c r="G28" s="394"/>
      <c r="H28" s="394"/>
      <c r="I28" s="26">
        <f>K44</f>
        <v>3</v>
      </c>
      <c r="J28" s="27">
        <f>L44</f>
        <v>1.5</v>
      </c>
      <c r="K28" s="28">
        <f>M44</f>
        <v>1.5</v>
      </c>
    </row>
    <row r="29" spans="1:16" ht="30" customHeight="1" x14ac:dyDescent="0.2">
      <c r="A29" s="393" t="s">
        <v>121</v>
      </c>
      <c r="B29" s="394"/>
      <c r="C29" s="394"/>
      <c r="D29" s="394"/>
      <c r="E29" s="394"/>
      <c r="F29" s="394"/>
      <c r="G29" s="394"/>
      <c r="H29" s="394"/>
      <c r="I29" s="218"/>
      <c r="J29" s="219"/>
      <c r="K29" s="220"/>
    </row>
    <row r="30" spans="1:16" ht="30" customHeight="1" thickBot="1" x14ac:dyDescent="0.25">
      <c r="A30" s="400" t="s">
        <v>94</v>
      </c>
      <c r="B30" s="401"/>
      <c r="C30" s="401"/>
      <c r="D30" s="401"/>
      <c r="E30" s="401"/>
      <c r="F30" s="401"/>
      <c r="G30" s="401"/>
      <c r="H30" s="401"/>
      <c r="I30" s="29">
        <f>I26+I27-I28+I29</f>
        <v>21</v>
      </c>
      <c r="J30" s="30">
        <f>J26+J27-J28+J29</f>
        <v>31.5</v>
      </c>
      <c r="K30" s="31">
        <f>K26+K27-K28+K29</f>
        <v>19.5</v>
      </c>
    </row>
    <row r="31" spans="1:16" ht="30" customHeight="1" thickBot="1" x14ac:dyDescent="0.25">
      <c r="A31" s="390" t="s">
        <v>11</v>
      </c>
      <c r="B31" s="390"/>
      <c r="C31" s="390"/>
      <c r="D31" s="390"/>
      <c r="E31" s="390"/>
      <c r="F31" s="390"/>
      <c r="G31" s="390"/>
      <c r="H31" s="390"/>
      <c r="I31" s="67">
        <f>IF(SUM($I30:$K30) &gt; 0,RANK(I30,$I30:$K30,0), "")</f>
        <v>2</v>
      </c>
      <c r="J31" s="68">
        <f>IF(SUM($I30:$K30) &gt; 0,RANK(J30,$I30:$K30,0), "")</f>
        <v>1</v>
      </c>
      <c r="K31" s="69">
        <f>IF(SUM($I30:$K30) &gt; 0,RANK(K30,$I30:$K30,0), "")</f>
        <v>3</v>
      </c>
    </row>
    <row r="34" spans="1:13" ht="30" customHeight="1" thickBot="1" x14ac:dyDescent="0.25">
      <c r="A34" s="405" t="s">
        <v>19</v>
      </c>
      <c r="B34" s="405"/>
      <c r="C34" s="405"/>
      <c r="D34" s="405"/>
      <c r="E34" s="405"/>
      <c r="F34" s="406"/>
      <c r="G34" s="406"/>
      <c r="H34" s="406"/>
      <c r="I34" s="406"/>
      <c r="J34" s="406"/>
      <c r="K34" s="406"/>
      <c r="L34" s="406"/>
      <c r="M34" s="406"/>
    </row>
    <row r="35" spans="1:13" ht="30" customHeight="1" x14ac:dyDescent="0.2">
      <c r="A35" s="416" t="str">
        <f>IF(A8="","",A8)</f>
        <v>22 Step</v>
      </c>
      <c r="B35" s="417"/>
      <c r="C35" s="417"/>
      <c r="D35" s="417"/>
      <c r="E35" s="418"/>
      <c r="F35" s="340" t="s">
        <v>17</v>
      </c>
      <c r="G35" s="340"/>
      <c r="H35" s="340"/>
      <c r="I35" s="422"/>
      <c r="J35" s="410"/>
      <c r="K35" s="340" t="s">
        <v>18</v>
      </c>
      <c r="L35" s="340"/>
      <c r="M35" s="375"/>
    </row>
    <row r="36" spans="1:13" ht="30" customHeight="1" thickBot="1" x14ac:dyDescent="0.25">
      <c r="A36" s="419" t="s">
        <v>74</v>
      </c>
      <c r="B36" s="420"/>
      <c r="C36" s="420"/>
      <c r="D36" s="420"/>
      <c r="E36" s="421"/>
      <c r="F36" s="19" t="s">
        <v>1</v>
      </c>
      <c r="G36" s="19" t="s">
        <v>2</v>
      </c>
      <c r="H36" s="19" t="s">
        <v>3</v>
      </c>
      <c r="I36" s="423"/>
      <c r="J36" s="411"/>
      <c r="K36" s="19" t="s">
        <v>1</v>
      </c>
      <c r="L36" s="19" t="s">
        <v>2</v>
      </c>
      <c r="M36" s="143" t="s">
        <v>3</v>
      </c>
    </row>
    <row r="37" spans="1:13" ht="30" customHeight="1" x14ac:dyDescent="0.2">
      <c r="A37" s="41" t="str">
        <f>IF(A10="","",A10)</f>
        <v/>
      </c>
      <c r="B37" s="163" t="s">
        <v>1</v>
      </c>
      <c r="C37" s="164" t="s">
        <v>8</v>
      </c>
      <c r="D37" s="165" t="s">
        <v>2</v>
      </c>
      <c r="E37" s="148" t="str">
        <f>IF(E10="","",E10)</f>
        <v/>
      </c>
      <c r="F37" s="145" t="str">
        <f>IF(OR(AND($A37&lt;&gt;"",$B37="A"),AND($D37="A",$E37&lt;&gt;"")),I10,"")</f>
        <v/>
      </c>
      <c r="G37" s="33" t="str">
        <f>IF(OR(AND($A37&lt;&gt;"",$B37="B"),AND($D37="B",$E37&lt;&gt;"")),J10,"")</f>
        <v/>
      </c>
      <c r="H37" s="33" t="str">
        <f>IF(OR(AND($A37&lt;&gt;"",$B37="C"),AND($D37="C",$E37&lt;&gt;"")),K10,"")</f>
        <v/>
      </c>
      <c r="I37" s="423"/>
      <c r="J37" s="411"/>
      <c r="K37" s="167" t="str">
        <f>IF(F37&lt;&gt;"",F37*IF($B37="A",$A37/100,1)*IF($D37="A",$E37/100,1),"")</f>
        <v/>
      </c>
      <c r="L37" s="34" t="str">
        <f>IF(G37&lt;&gt;"",G37*IF($B37="B",$A37/100,1)*IF($D37="B",$E37/100,1),"")</f>
        <v/>
      </c>
      <c r="M37" s="35" t="str">
        <f>IF(H37&lt;&gt;"",H37*IF($B37="C",$A37/100,1)*IF($D37="C",$E37/100,1),"")</f>
        <v/>
      </c>
    </row>
    <row r="38" spans="1:13" ht="30" customHeight="1" x14ac:dyDescent="0.2">
      <c r="A38" s="36" t="str">
        <f>IF(A11="","",A11)</f>
        <v/>
      </c>
      <c r="B38" s="129" t="s">
        <v>2</v>
      </c>
      <c r="C38" s="144" t="s">
        <v>8</v>
      </c>
      <c r="D38" s="130" t="s">
        <v>3</v>
      </c>
      <c r="E38" s="149" t="str">
        <f>IF(E11="","",E11)</f>
        <v/>
      </c>
      <c r="F38" s="146" t="str">
        <f>IF(OR(AND($A38&lt;&gt;"",$B38="A"),AND($D38="A",$E38&lt;&gt;"")),I11,"")</f>
        <v/>
      </c>
      <c r="G38" s="37" t="str">
        <f>IF(OR(AND($A38&lt;&gt;"",$B38="B"),AND($D38="B",$E38&lt;&gt;"")),J11,"")</f>
        <v/>
      </c>
      <c r="H38" s="37" t="str">
        <f>IF(OR(AND($A38&lt;&gt;"",$B38="C"),AND($D38="C",$E38&lt;&gt;"")),K11,"")</f>
        <v/>
      </c>
      <c r="I38" s="423"/>
      <c r="J38" s="411"/>
      <c r="K38" s="27" t="str">
        <f>IF(F38&lt;&gt;"",F38*IF($B38="A",$A38/100,1)*IF($D38="A",$E38/100,1),"")</f>
        <v/>
      </c>
      <c r="L38" s="38" t="str">
        <f>IF(G38&lt;&gt;"",G38*IF($B38="B",$A38/100,1)*IF($D38="B",$E38/100,1),"")</f>
        <v/>
      </c>
      <c r="M38" s="39" t="str">
        <f>IF(H38&lt;&gt;"",H38*IF($B38="C",$A38/100,1)*IF($D38="C",$E38/100,1),"")</f>
        <v/>
      </c>
    </row>
    <row r="39" spans="1:13" ht="30" customHeight="1" thickBot="1" x14ac:dyDescent="0.25">
      <c r="A39" s="45" t="str">
        <f>IF(A12="","",A12)</f>
        <v/>
      </c>
      <c r="B39" s="132" t="s">
        <v>3</v>
      </c>
      <c r="C39" s="150" t="s">
        <v>8</v>
      </c>
      <c r="D39" s="133" t="s">
        <v>1</v>
      </c>
      <c r="E39" s="151" t="str">
        <f>IF(E12="","",E12)</f>
        <v/>
      </c>
      <c r="F39" s="147" t="str">
        <f>IF(OR(AND($A39&lt;&gt;"",$B39="A"),AND($D39="A",$E39&lt;&gt;"")),I12,"")</f>
        <v/>
      </c>
      <c r="G39" s="40" t="str">
        <f>IF(OR(AND($A39&lt;&gt;"",$B39="B"),AND($D39="B",$E39&lt;&gt;"")),J12,"")</f>
        <v/>
      </c>
      <c r="H39" s="40" t="str">
        <f>IF(OR(AND($A39&lt;&gt;"",$B39="C"),AND($D39="C",$E39&lt;&gt;"")),K12,"")</f>
        <v/>
      </c>
      <c r="I39" s="424"/>
      <c r="J39" s="412"/>
      <c r="K39" s="293" t="str">
        <f>IF(F39&lt;&gt;"",F39*IF($B39="A",$A39/100,1)*IF($D39="A",$E39/100,1),"")</f>
        <v/>
      </c>
      <c r="L39" s="294" t="str">
        <f>IF(G39&lt;&gt;"",G39*IF($B39="B",$A39/100,1)*IF($D39="B",$E39/100,1),"")</f>
        <v/>
      </c>
      <c r="M39" s="295" t="str">
        <f>IF(H39&lt;&gt;"",H39*IF($B39="C",$A39/100,1)*IF($D39="C",$E39/100,1),"")</f>
        <v/>
      </c>
    </row>
    <row r="40" spans="1:13" ht="30" customHeight="1" thickBot="1" x14ac:dyDescent="0.25">
      <c r="A40" s="407" t="str">
        <f>IF(A16="","",A16)</f>
        <v>Starlight Waltz</v>
      </c>
      <c r="B40" s="408"/>
      <c r="C40" s="408"/>
      <c r="D40" s="408"/>
      <c r="E40" s="408"/>
      <c r="F40" s="409"/>
      <c r="G40" s="409"/>
      <c r="H40" s="409"/>
      <c r="I40" s="409"/>
      <c r="J40" s="409"/>
      <c r="K40" s="409"/>
      <c r="L40" s="409"/>
      <c r="M40" s="409"/>
    </row>
    <row r="41" spans="1:13" ht="30" customHeight="1" x14ac:dyDescent="0.2">
      <c r="A41" s="32" t="str">
        <f>IF(A18="","",A18)</f>
        <v/>
      </c>
      <c r="B41" s="172" t="s">
        <v>1</v>
      </c>
      <c r="C41" s="173" t="s">
        <v>8</v>
      </c>
      <c r="D41" s="174" t="s">
        <v>2</v>
      </c>
      <c r="E41" s="175">
        <f>IF(E18="","",E18)</f>
        <v>25</v>
      </c>
      <c r="F41" s="170" t="str">
        <f>IF(OR(AND($A41&lt;&gt;"",$B41="A"),AND($D41="A",$E41&lt;&gt;"")),I18,"")</f>
        <v/>
      </c>
      <c r="G41" s="42">
        <f>IF(OR(AND($A41&lt;&gt;"",$B41="B"),AND($D41="B",$E41&lt;&gt;"")),J18,"")</f>
        <v>6</v>
      </c>
      <c r="H41" s="42" t="str">
        <f>IF(OR(AND($A41&lt;&gt;"",$B41="C"),AND($D41="C",$E41&lt;&gt;"")),K18,"")</f>
        <v/>
      </c>
      <c r="I41" s="425"/>
      <c r="J41" s="413"/>
      <c r="K41" s="169" t="str">
        <f>IF(F41&lt;&gt;"",F41*IF($B41="A",$A41/100,1)*IF($D41="A",$E41/100,1),"")</f>
        <v/>
      </c>
      <c r="L41" s="43">
        <f>IF(G41&lt;&gt;"",G41*IF($B41="B",$A41/100,1)*IF($D41="B",$E41/100,1),"")</f>
        <v>1.5</v>
      </c>
      <c r="M41" s="35" t="str">
        <f>IF(H41&lt;&gt;"",H41*IF($B41="C",$A41/100,1)*IF($D41="C",$E41/100,1),"")</f>
        <v/>
      </c>
    </row>
    <row r="42" spans="1:13" ht="30" customHeight="1" x14ac:dyDescent="0.2">
      <c r="A42" s="36" t="str">
        <f>IF(A19="","",A19)</f>
        <v/>
      </c>
      <c r="B42" s="129" t="s">
        <v>2</v>
      </c>
      <c r="C42" s="144" t="s">
        <v>8</v>
      </c>
      <c r="D42" s="130" t="s">
        <v>3</v>
      </c>
      <c r="E42" s="149">
        <f>IF(E19="","",E19)</f>
        <v>25</v>
      </c>
      <c r="F42" s="146" t="str">
        <f>IF(OR(AND($A42&lt;&gt;"",$B42="A"),AND($D42="A",$E42&lt;&gt;"")),I19,"")</f>
        <v/>
      </c>
      <c r="G42" s="37" t="str">
        <f>IF(OR(AND($A42&lt;&gt;"",$B42="B"),AND($D42="B",$E42&lt;&gt;"")),J19,"")</f>
        <v/>
      </c>
      <c r="H42" s="37">
        <f>IF(OR(AND($A42&lt;&gt;"",$B42="C"),AND($D42="C",$E42&lt;&gt;"")),K19,"")</f>
        <v>2</v>
      </c>
      <c r="I42" s="426"/>
      <c r="J42" s="414"/>
      <c r="K42" s="27" t="str">
        <f>IF(F42&lt;&gt;"",F42*IF($B42="A",$A42/100,1)*IF($D42="A",$E42/100,1),"")</f>
        <v/>
      </c>
      <c r="L42" s="38" t="str">
        <f>IF(G42&lt;&gt;"",G42*IF($B42="B",$A42/100,1)*IF($D42="B",$E42/100,1),"")</f>
        <v/>
      </c>
      <c r="M42" s="39">
        <f>IF(H42&lt;&gt;"",H42*IF($B42="C",$A42/100,1)*IF($D42="C",$E42/100,1),"")</f>
        <v>0.5</v>
      </c>
    </row>
    <row r="43" spans="1:13" ht="30" customHeight="1" thickBot="1" x14ac:dyDescent="0.25">
      <c r="A43" s="45">
        <f>IF(A20="","",A20)</f>
        <v>50</v>
      </c>
      <c r="B43" s="132" t="s">
        <v>3</v>
      </c>
      <c r="C43" s="150" t="s">
        <v>8</v>
      </c>
      <c r="D43" s="133" t="s">
        <v>1</v>
      </c>
      <c r="E43" s="151">
        <f>IF(E20="","",E20)</f>
        <v>50</v>
      </c>
      <c r="F43" s="171">
        <f>IF(OR(AND($A43&lt;&gt;"",$B43="A"),AND($D43="A",$E43&lt;&gt;"")),I20,"")</f>
        <v>6</v>
      </c>
      <c r="G43" s="46" t="str">
        <f>IF(OR(AND($A43&lt;&gt;"",$B43="B"),AND($D43="B",$E43&lt;&gt;"")),J20,"")</f>
        <v/>
      </c>
      <c r="H43" s="46">
        <f>IF(OR(AND($A43&lt;&gt;"",$B43="C"),AND($D43="C",$E43&lt;&gt;"")),K20,"")</f>
        <v>2</v>
      </c>
      <c r="I43" s="427"/>
      <c r="J43" s="415"/>
      <c r="K43" s="168">
        <f>IF(F43&lt;&gt;"",F43*IF($B43="A",$A43/100,1)*IF($D43="A",$E43/100,1),"")</f>
        <v>3</v>
      </c>
      <c r="L43" s="30" t="str">
        <f>IF(G43&lt;&gt;"",G43*IF($B43="B",$A43/100,1)*IF($D43="B",$E43/100,1),"")</f>
        <v/>
      </c>
      <c r="M43" s="31">
        <f>IF(H43&lt;&gt;"",H43*IF($B43="C",$A43/100,1)*IF($D43="C",$E43/100,1),"")</f>
        <v>1</v>
      </c>
    </row>
    <row r="44" spans="1:13" ht="30" customHeight="1" thickBot="1" x14ac:dyDescent="0.25">
      <c r="A44" s="390" t="s">
        <v>15</v>
      </c>
      <c r="B44" s="390"/>
      <c r="C44" s="390"/>
      <c r="D44" s="390"/>
      <c r="E44" s="390"/>
      <c r="F44" s="390"/>
      <c r="G44" s="390"/>
      <c r="H44" s="390"/>
      <c r="I44" s="352"/>
      <c r="J44" s="352"/>
      <c r="K44" s="47">
        <f>SUM(K37:K43)</f>
        <v>3</v>
      </c>
      <c r="L44" s="48">
        <f>SUM(L37:L43)</f>
        <v>1.5</v>
      </c>
      <c r="M44" s="49">
        <f>SUM(M37:M43)</f>
        <v>1.5</v>
      </c>
    </row>
  </sheetData>
  <sheetProtection algorithmName="SHA-512" hashValue="OVmh3plMm068ZpcyY77gXt66gnyK/buEvxZWI4n3VdQh+r8k7TrASCrjhCRCMfPcFZq9lBHbAdh9NdcriX/6+w==" saltValue="OfYbVLW96dTRJXQxSH3SSA==" spinCount="100000" sheet="1" selectLockedCells="1"/>
  <mergeCells count="30">
    <mergeCell ref="I8:K8"/>
    <mergeCell ref="M16:P16"/>
    <mergeCell ref="A17:E17"/>
    <mergeCell ref="F8:H8"/>
    <mergeCell ref="A8:E8"/>
    <mergeCell ref="A9:E9"/>
    <mergeCell ref="M8:P8"/>
    <mergeCell ref="A13:H13"/>
    <mergeCell ref="A16:E16"/>
    <mergeCell ref="F16:H16"/>
    <mergeCell ref="A21:H21"/>
    <mergeCell ref="A26:H26"/>
    <mergeCell ref="A28:H28"/>
    <mergeCell ref="I16:K16"/>
    <mergeCell ref="A31:H31"/>
    <mergeCell ref="A25:H25"/>
    <mergeCell ref="A27:H27"/>
    <mergeCell ref="A30:H30"/>
    <mergeCell ref="A29:H29"/>
    <mergeCell ref="A34:M34"/>
    <mergeCell ref="A44:J44"/>
    <mergeCell ref="A40:M40"/>
    <mergeCell ref="J35:J39"/>
    <mergeCell ref="J41:J43"/>
    <mergeCell ref="K35:M35"/>
    <mergeCell ref="A35:E35"/>
    <mergeCell ref="F35:H35"/>
    <mergeCell ref="A36:E36"/>
    <mergeCell ref="I35:I39"/>
    <mergeCell ref="I41:I43"/>
  </mergeCells>
  <phoneticPr fontId="0" type="noConversion"/>
  <conditionalFormatting sqref="F10:H12 F18:H20">
    <cfRule type="expression" dxfId="29" priority="1" stopIfTrue="1">
      <formula>AND(NOT(F10=""),NOT(F10=$B10),NOT(F10=$D10),NOT(F10="X"))</formula>
    </cfRule>
  </conditionalFormatting>
  <conditionalFormatting sqref="A10:A12 E10:E12 A18:A20 E18:E20">
    <cfRule type="expression" dxfId="28" priority="2" stopIfTrue="1">
      <formula>AND(NOT(A10=""),NOT(A10=25),NOT(A10=50))</formula>
    </cfRule>
  </conditionalFormatting>
  <conditionalFormatting sqref="I27:K27">
    <cfRule type="expression" dxfId="27" priority="3" stopIfTrue="1">
      <formula>AND(I27&lt;&gt;"",OR(I27&lt;2,I27&gt;18))</formula>
    </cfRule>
  </conditionalFormatting>
  <conditionalFormatting sqref="I31:K31">
    <cfRule type="cellIs" dxfId="26" priority="4" stopIfTrue="1" operator="equal">
      <formula>1</formula>
    </cfRule>
    <cfRule type="cellIs" dxfId="25" priority="5" stopIfTrue="1" operator="equal">
      <formula>2</formula>
    </cfRule>
    <cfRule type="cellIs" dxfId="24" priority="6" stopIfTrue="1" operator="equal">
      <formula>3</formula>
    </cfRule>
  </conditionalFormatting>
  <pageMargins left="0.75" right="0.75" top="1" bottom="1" header="0.5" footer="0.5"/>
  <pageSetup paperSize="9" scale="65" orientation="portrait" r:id="rId1"/>
  <headerFooter alignWithMargins="0">
    <oddHeader>&amp;L&amp;"Arial,Bold"&amp;26RIDL Final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24"/>
  <sheetViews>
    <sheetView showGridLines="0" showRowColHeaders="0" tabSelected="1" zoomScale="75" zoomScaleNormal="75" workbookViewId="0">
      <selection sqref="A1:D1"/>
    </sheetView>
  </sheetViews>
  <sheetFormatPr defaultColWidth="8.85546875" defaultRowHeight="20.25" x14ac:dyDescent="0.3"/>
  <cols>
    <col min="1" max="1" width="18.7109375" style="53" customWidth="1"/>
    <col min="2" max="4" width="20.7109375" style="53" customWidth="1"/>
    <col min="5" max="16384" width="8.85546875" style="52"/>
  </cols>
  <sheetData>
    <row r="1" spans="1:4" ht="34.5" customHeight="1" x14ac:dyDescent="0.3">
      <c r="A1" s="435" t="str">
        <f>CONCATENATE(Master!$B$3," - ",Master!$B$4)</f>
        <v>Solihull - 14th September 2019</v>
      </c>
      <c r="B1" s="436"/>
      <c r="C1" s="436"/>
      <c r="D1" s="436"/>
    </row>
    <row r="2" spans="1:4" ht="12.75" customHeight="1" x14ac:dyDescent="0.3"/>
    <row r="3" spans="1:4" ht="34.5" customHeight="1" x14ac:dyDescent="0.3">
      <c r="A3" s="435" t="s">
        <v>12</v>
      </c>
      <c r="B3" s="436"/>
      <c r="C3" s="436"/>
      <c r="D3" s="436"/>
    </row>
    <row r="4" spans="1:4" ht="12.75" customHeight="1" thickBot="1" x14ac:dyDescent="0.35"/>
    <row r="5" spans="1:4" ht="30" customHeight="1" x14ac:dyDescent="0.3">
      <c r="A5" s="54" t="s">
        <v>0</v>
      </c>
      <c r="B5" s="55" t="s">
        <v>1</v>
      </c>
      <c r="C5" s="55" t="s">
        <v>2</v>
      </c>
      <c r="D5" s="55" t="s">
        <v>3</v>
      </c>
    </row>
    <row r="6" spans="1:4" ht="30" customHeight="1" thickBot="1" x14ac:dyDescent="0.35">
      <c r="A6" s="56" t="s">
        <v>4</v>
      </c>
      <c r="B6" s="66" t="str">
        <f>VLOOKUP(B5,Master!A28:B30,2,FALSE)</f>
        <v>West</v>
      </c>
      <c r="C6" s="66" t="str">
        <f>VLOOKUP(C5,Master!A28:B30,2,FALSE)</f>
        <v>South</v>
      </c>
      <c r="D6" s="66" t="str">
        <f>VLOOKUP(D5,Master!A28:B30,2,FALSE)</f>
        <v>East</v>
      </c>
    </row>
    <row r="7" spans="1:4" s="53" customFormat="1" ht="30" customHeight="1" thickBot="1" x14ac:dyDescent="0.25">
      <c r="A7" s="57"/>
      <c r="B7" s="58"/>
      <c r="C7" s="58"/>
      <c r="D7" s="58"/>
    </row>
    <row r="8" spans="1:4" s="53" customFormat="1" ht="30" customHeight="1" x14ac:dyDescent="0.2">
      <c r="A8" s="437" t="s">
        <v>62</v>
      </c>
      <c r="B8" s="432"/>
      <c r="C8" s="432"/>
      <c r="D8" s="433"/>
    </row>
    <row r="9" spans="1:4" s="53" customFormat="1" ht="30" customHeight="1" x14ac:dyDescent="0.2">
      <c r="A9" s="61" t="s">
        <v>23</v>
      </c>
      <c r="B9" s="64">
        <f>IF(Jnr!I38="","",Jnr!I38)</f>
        <v>41.5</v>
      </c>
      <c r="C9" s="64">
        <f>IF(Jnr!J38="","",Jnr!J38)</f>
        <v>33.5</v>
      </c>
      <c r="D9" s="65">
        <f>IF(Jnr!K38="","",Jnr!K38)</f>
        <v>24</v>
      </c>
    </row>
    <row r="10" spans="1:4" s="53" customFormat="1" ht="30" customHeight="1" thickBot="1" x14ac:dyDescent="0.25">
      <c r="A10" s="59" t="s">
        <v>24</v>
      </c>
      <c r="B10" s="62">
        <f>IF(Jnr!I39="","",Jnr!I39)</f>
        <v>1</v>
      </c>
      <c r="C10" s="62">
        <f>IF(Jnr!J39="","",Jnr!J39)</f>
        <v>2</v>
      </c>
      <c r="D10" s="63">
        <f>IF(Jnr!K39="","",Jnr!K39)</f>
        <v>3</v>
      </c>
    </row>
    <row r="11" spans="1:4" s="53" customFormat="1" ht="30" customHeight="1" thickBot="1" x14ac:dyDescent="0.25"/>
    <row r="12" spans="1:4" s="53" customFormat="1" ht="30" customHeight="1" x14ac:dyDescent="0.2">
      <c r="A12" s="438" t="s">
        <v>63</v>
      </c>
      <c r="B12" s="432"/>
      <c r="C12" s="432"/>
      <c r="D12" s="433"/>
    </row>
    <row r="13" spans="1:4" s="53" customFormat="1" ht="30" customHeight="1" x14ac:dyDescent="0.2">
      <c r="A13" s="61" t="s">
        <v>23</v>
      </c>
      <c r="B13" s="64">
        <f>IF(Inter!I38="","",Inter!I38)</f>
        <v>32.5</v>
      </c>
      <c r="C13" s="64">
        <f>IF(Inter!J38="","",Inter!J38)</f>
        <v>35.5</v>
      </c>
      <c r="D13" s="65">
        <f>IF(Inter!K38="","",Inter!K38)</f>
        <v>28</v>
      </c>
    </row>
    <row r="14" spans="1:4" s="53" customFormat="1" ht="30" customHeight="1" thickBot="1" x14ac:dyDescent="0.25">
      <c r="A14" s="59" t="s">
        <v>24</v>
      </c>
      <c r="B14" s="62">
        <f>IF(Inter!I39="","",Inter!I39)</f>
        <v>2</v>
      </c>
      <c r="C14" s="62">
        <f>IF(Inter!J39="","",Inter!J39)</f>
        <v>1</v>
      </c>
      <c r="D14" s="63">
        <f>IF(Inter!K39="","",Inter!K39)</f>
        <v>3</v>
      </c>
    </row>
    <row r="15" spans="1:4" s="53" customFormat="1" ht="30" customHeight="1" thickBot="1" x14ac:dyDescent="0.25"/>
    <row r="16" spans="1:4" s="53" customFormat="1" ht="30" customHeight="1" x14ac:dyDescent="0.2">
      <c r="A16" s="431" t="s">
        <v>64</v>
      </c>
      <c r="B16" s="432"/>
      <c r="C16" s="432"/>
      <c r="D16" s="433"/>
    </row>
    <row r="17" spans="1:4" s="53" customFormat="1" ht="30" customHeight="1" x14ac:dyDescent="0.2">
      <c r="A17" s="61" t="s">
        <v>23</v>
      </c>
      <c r="B17" s="64">
        <f>IF(Snr!I30="","",Snr!I30)</f>
        <v>21</v>
      </c>
      <c r="C17" s="64">
        <f>IF(Snr!J30="","",Snr!J30)</f>
        <v>31.5</v>
      </c>
      <c r="D17" s="65">
        <f>IF(Snr!K30="","",Snr!K30)</f>
        <v>19.5</v>
      </c>
    </row>
    <row r="18" spans="1:4" s="53" customFormat="1" ht="30" customHeight="1" thickBot="1" x14ac:dyDescent="0.25">
      <c r="A18" s="59" t="s">
        <v>24</v>
      </c>
      <c r="B18" s="62">
        <f>IF(Snr!I31="","",Snr!I31)</f>
        <v>2</v>
      </c>
      <c r="C18" s="62">
        <f>IF(Snr!J31="","",Snr!J31)</f>
        <v>1</v>
      </c>
      <c r="D18" s="63">
        <f>IF(Snr!K31="","",Snr!K31)</f>
        <v>3</v>
      </c>
    </row>
    <row r="19" spans="1:4" s="53" customFormat="1" ht="30" customHeight="1" thickBot="1" x14ac:dyDescent="0.25"/>
    <row r="20" spans="1:4" s="53" customFormat="1" ht="30" customHeight="1" x14ac:dyDescent="0.2">
      <c r="A20" s="434" t="s">
        <v>25</v>
      </c>
      <c r="B20" s="432"/>
      <c r="C20" s="432"/>
      <c r="D20" s="433"/>
    </row>
    <row r="21" spans="1:4" s="53" customFormat="1" ht="30" customHeight="1" x14ac:dyDescent="0.2">
      <c r="A21" s="61" t="s">
        <v>23</v>
      </c>
      <c r="B21" s="64">
        <f>B9+B13+B17</f>
        <v>95</v>
      </c>
      <c r="C21" s="64">
        <f>C9+C13+C17</f>
        <v>100.5</v>
      </c>
      <c r="D21" s="65">
        <f>D9+D13+D17</f>
        <v>71.5</v>
      </c>
    </row>
    <row r="22" spans="1:4" s="53" customFormat="1" ht="30" customHeight="1" thickBot="1" x14ac:dyDescent="0.25">
      <c r="A22" s="59" t="s">
        <v>24</v>
      </c>
      <c r="B22" s="62">
        <f>IF(SUM($B21:$D21) &gt; 0,RANK(B21,$B21:$D21,0),"")</f>
        <v>2</v>
      </c>
      <c r="C22" s="62">
        <f>IF(SUM($B21:$D21) &gt; 0,RANK(C21,$B21:$D21,0),"")</f>
        <v>1</v>
      </c>
      <c r="D22" s="63">
        <f>IF(SUM($B21:$D21) &gt; 0,RANK(D21,$B21:$D21,0),"")</f>
        <v>3</v>
      </c>
    </row>
    <row r="24" spans="1:4" x14ac:dyDescent="0.3">
      <c r="B24" s="60"/>
    </row>
  </sheetData>
  <sheetProtection algorithmName="SHA-512" hashValue="rxPFGqK1NGDaQM4vJ0OCsMfGoj22AuZLADd3U1/m2/2tMNCGF46gnhLyLiU5Sx9P+rrjl5ERNN7t4bVzRboGhA==" saltValue="/efuaghkJhqnh01zaWUgaA==" spinCount="100000" sheet="1" objects="1" scenarios="1"/>
  <mergeCells count="6">
    <mergeCell ref="A16:D16"/>
    <mergeCell ref="A20:D20"/>
    <mergeCell ref="A1:D1"/>
    <mergeCell ref="A3:D3"/>
    <mergeCell ref="A8:D8"/>
    <mergeCell ref="A12:D12"/>
  </mergeCells>
  <phoneticPr fontId="0" type="noConversion"/>
  <conditionalFormatting sqref="B10:D10 B14:D14 B18:D18 B22:D22">
    <cfRule type="cellIs" dxfId="23" priority="1" stopIfTrue="1" operator="equal">
      <formula>1</formula>
    </cfRule>
    <cfRule type="cellIs" dxfId="22" priority="2" stopIfTrue="1" operator="equal">
      <formula>2</formula>
    </cfRule>
    <cfRule type="cellIs" dxfId="21" priority="3" stopIfTrue="1" operator="equal">
      <formula>3</formula>
    </cfRule>
  </conditionalFormatting>
  <pageMargins left="0.78740157480314965" right="0.78740157480314965" top="1.1811023622047245" bottom="0.78740157480314965" header="0.78740157480314965" footer="0"/>
  <pageSetup paperSize="9" scale="85" orientation="portrait" r:id="rId1"/>
  <headerFooter alignWithMargins="0">
    <oddHeader>&amp;C&amp;"Arial,Bold"&amp;22RIDL National Final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G83"/>
  <sheetViews>
    <sheetView topLeftCell="A58" workbookViewId="0">
      <selection sqref="A1:F1"/>
    </sheetView>
  </sheetViews>
  <sheetFormatPr defaultColWidth="11.42578125" defaultRowHeight="15" x14ac:dyDescent="0.2"/>
  <cols>
    <col min="1" max="1" width="13.7109375" style="72" customWidth="1"/>
    <col min="2" max="2" width="16.42578125" style="72" customWidth="1"/>
    <col min="3" max="3" width="31" style="72" customWidth="1"/>
    <col min="4" max="4" width="12" style="72" bestFit="1" customWidth="1"/>
    <col min="5" max="16384" width="11.42578125" style="72"/>
  </cols>
  <sheetData>
    <row r="1" spans="1:7" s="71" customFormat="1" ht="20.100000000000001" customHeight="1" x14ac:dyDescent="0.2">
      <c r="A1" s="445" t="s">
        <v>67</v>
      </c>
      <c r="B1" s="312"/>
      <c r="C1" s="312"/>
      <c r="D1" s="312"/>
      <c r="E1" s="312"/>
      <c r="F1" s="312"/>
    </row>
    <row r="2" spans="1:7" s="71" customFormat="1" ht="20.100000000000001" customHeight="1" x14ac:dyDescent="0.2"/>
    <row r="3" spans="1:7" s="71" customFormat="1" ht="20.100000000000001" customHeight="1" x14ac:dyDescent="0.2">
      <c r="A3" s="73" t="s">
        <v>26</v>
      </c>
      <c r="B3" s="75" t="str">
        <f>Master!$B$3</f>
        <v>Solihull</v>
      </c>
      <c r="C3" s="75"/>
      <c r="D3" s="74" t="s">
        <v>1</v>
      </c>
      <c r="E3" s="212" t="str">
        <f>VLOOKUP(D3,Master!A28:B30,2,FALSE)</f>
        <v>West</v>
      </c>
      <c r="F3" s="213"/>
      <c r="G3" s="72"/>
    </row>
    <row r="4" spans="1:7" s="71" customFormat="1" ht="20.100000000000001" customHeight="1" x14ac:dyDescent="0.2">
      <c r="A4" s="73" t="s">
        <v>27</v>
      </c>
      <c r="B4" s="75" t="str">
        <f>Master!$B$4</f>
        <v>14th September 2019</v>
      </c>
      <c r="C4" s="75"/>
      <c r="D4" s="74" t="s">
        <v>2</v>
      </c>
      <c r="E4" s="212" t="str">
        <f>VLOOKUP(D4,Master!A28:B30,2,FALSE)</f>
        <v>South</v>
      </c>
      <c r="F4" s="214"/>
      <c r="G4" s="72"/>
    </row>
    <row r="5" spans="1:7" s="71" customFormat="1" ht="20.100000000000001" customHeight="1" x14ac:dyDescent="0.2">
      <c r="A5" s="73"/>
      <c r="B5" s="75"/>
      <c r="C5" s="75"/>
      <c r="D5" s="74" t="s">
        <v>3</v>
      </c>
      <c r="E5" s="212" t="str">
        <f>VLOOKUP(D5,Master!A28:B30,2,FALSE)</f>
        <v>East</v>
      </c>
      <c r="F5" s="214"/>
      <c r="G5" s="72"/>
    </row>
    <row r="6" spans="1:7" s="71" customFormat="1" ht="20.100000000000001" customHeight="1" thickBot="1" x14ac:dyDescent="0.25">
      <c r="A6" s="70"/>
      <c r="B6" s="2"/>
    </row>
    <row r="7" spans="1:7" s="71" customFormat="1" ht="20.100000000000001" customHeight="1" thickBot="1" x14ac:dyDescent="0.25">
      <c r="A7" s="70" t="s">
        <v>35</v>
      </c>
      <c r="B7" s="179" t="str">
        <f>Master!$B$9</f>
        <v>Rhythm Blues</v>
      </c>
      <c r="C7" s="180"/>
      <c r="D7" s="180" t="str">
        <f>Master!$G$9</f>
        <v>2 Sequences</v>
      </c>
      <c r="E7" s="181"/>
    </row>
    <row r="8" spans="1:7" s="71" customFormat="1" ht="20.100000000000001" customHeight="1" thickBot="1" x14ac:dyDescent="0.25"/>
    <row r="9" spans="1:7" s="71" customFormat="1" ht="20.100000000000001" customHeight="1" thickBot="1" x14ac:dyDescent="0.25">
      <c r="A9" s="1" t="s">
        <v>66</v>
      </c>
      <c r="B9" s="1" t="s">
        <v>65</v>
      </c>
      <c r="C9" s="1" t="s">
        <v>55</v>
      </c>
      <c r="D9" s="1" t="s">
        <v>31</v>
      </c>
      <c r="E9" s="1" t="s">
        <v>56</v>
      </c>
      <c r="F9" s="1" t="s">
        <v>57</v>
      </c>
    </row>
    <row r="10" spans="1:7" s="71" customFormat="1" ht="20.100000000000001" customHeight="1" x14ac:dyDescent="0.2">
      <c r="A10" s="76">
        <v>1</v>
      </c>
      <c r="B10" s="77" t="s">
        <v>58</v>
      </c>
      <c r="C10" s="442" t="str">
        <f>Master!$B$9</f>
        <v>Rhythm Blues</v>
      </c>
      <c r="D10" s="442" t="str">
        <f>IF(Master!$C$9="","",Master!$C$9)</f>
        <v/>
      </c>
      <c r="E10" s="77" t="str">
        <f>IF(Master!$D$9="","",Master!$D$9)</f>
        <v/>
      </c>
      <c r="F10" s="78"/>
    </row>
    <row r="11" spans="1:7" s="71" customFormat="1" ht="20.100000000000001" customHeight="1" x14ac:dyDescent="0.2">
      <c r="A11" s="79">
        <v>2</v>
      </c>
      <c r="B11" s="80" t="s">
        <v>59</v>
      </c>
      <c r="C11" s="440"/>
      <c r="D11" s="440"/>
      <c r="E11" s="80" t="str">
        <f>IF(Master!$F$9="","",Master!$F$9)</f>
        <v/>
      </c>
      <c r="F11" s="81"/>
    </row>
    <row r="12" spans="1:7" s="71" customFormat="1" ht="20.100000000000001" customHeight="1" thickBot="1" x14ac:dyDescent="0.25">
      <c r="A12" s="82">
        <v>3</v>
      </c>
      <c r="B12" s="83" t="s">
        <v>60</v>
      </c>
      <c r="C12" s="441"/>
      <c r="D12" s="441"/>
      <c r="E12" s="83" t="str">
        <f>IF(Master!$F$9="","",Master!$F$9)</f>
        <v/>
      </c>
      <c r="F12" s="84"/>
    </row>
    <row r="13" spans="1:7" s="71" customFormat="1" ht="20.100000000000001" customHeight="1" x14ac:dyDescent="0.2"/>
    <row r="14" spans="1:7" s="71" customFormat="1" ht="20.100000000000001" customHeight="1" thickBot="1" x14ac:dyDescent="0.25">
      <c r="A14" s="74"/>
      <c r="B14" s="74"/>
      <c r="C14" s="74"/>
      <c r="D14" s="74"/>
      <c r="E14" s="74"/>
      <c r="F14" s="75"/>
    </row>
    <row r="15" spans="1:7" s="71" customFormat="1" ht="20.100000000000001" customHeight="1" thickBot="1" x14ac:dyDescent="0.25">
      <c r="A15" s="70" t="s">
        <v>37</v>
      </c>
      <c r="B15" s="179" t="str">
        <f>Master!$B$10</f>
        <v>Festival Quickstep</v>
      </c>
      <c r="C15" s="180"/>
      <c r="D15" s="180" t="str">
        <f>Master!$G$11</f>
        <v>2 Sequences</v>
      </c>
      <c r="E15" s="181"/>
    </row>
    <row r="16" spans="1:7" s="71" customFormat="1" ht="20.100000000000001" customHeight="1" thickBot="1" x14ac:dyDescent="0.25"/>
    <row r="17" spans="1:6" s="71" customFormat="1" ht="20.100000000000001" customHeight="1" thickBot="1" x14ac:dyDescent="0.25">
      <c r="A17" s="1" t="s">
        <v>66</v>
      </c>
      <c r="B17" s="1" t="s">
        <v>65</v>
      </c>
      <c r="C17" s="1" t="s">
        <v>55</v>
      </c>
      <c r="D17" s="1" t="s">
        <v>31</v>
      </c>
      <c r="E17" s="1" t="s">
        <v>56</v>
      </c>
      <c r="F17" s="1" t="s">
        <v>57</v>
      </c>
    </row>
    <row r="18" spans="1:6" s="71" customFormat="1" ht="20.100000000000001" customHeight="1" x14ac:dyDescent="0.2">
      <c r="A18" s="85">
        <v>4</v>
      </c>
      <c r="B18" s="77" t="s">
        <v>58</v>
      </c>
      <c r="C18" s="439" t="str">
        <f>Master!$B$10</f>
        <v>Festival Quickstep</v>
      </c>
      <c r="D18" s="442" t="str">
        <f>IF(Master!$C$11="","",Master!$C$11)</f>
        <v/>
      </c>
      <c r="E18" s="91" t="str">
        <f>IF(Master!$D$11="","",Master!$D$11)</f>
        <v/>
      </c>
      <c r="F18" s="86"/>
    </row>
    <row r="19" spans="1:6" s="71" customFormat="1" ht="20.100000000000001" customHeight="1" x14ac:dyDescent="0.2">
      <c r="A19" s="87">
        <v>5</v>
      </c>
      <c r="B19" s="80" t="s">
        <v>59</v>
      </c>
      <c r="C19" s="440"/>
      <c r="D19" s="440"/>
      <c r="E19" s="92" t="str">
        <f>IF(Master!$F$11="","",Master!$F$11)</f>
        <v/>
      </c>
      <c r="F19" s="88"/>
    </row>
    <row r="20" spans="1:6" s="71" customFormat="1" ht="20.100000000000001" customHeight="1" thickBot="1" x14ac:dyDescent="0.25">
      <c r="A20" s="89">
        <v>6</v>
      </c>
      <c r="B20" s="83" t="s">
        <v>60</v>
      </c>
      <c r="C20" s="441"/>
      <c r="D20" s="441"/>
      <c r="E20" s="93" t="str">
        <f>IF(Master!$F$11="","",Master!$F$11)</f>
        <v/>
      </c>
      <c r="F20" s="90"/>
    </row>
    <row r="21" spans="1:6" s="71" customFormat="1" ht="20.100000000000001" customHeight="1" x14ac:dyDescent="0.2"/>
    <row r="22" spans="1:6" s="71" customFormat="1" ht="20.100000000000001" customHeight="1" thickBot="1" x14ac:dyDescent="0.25">
      <c r="A22" s="74"/>
      <c r="B22" s="74"/>
      <c r="C22" s="74"/>
      <c r="D22" s="74"/>
      <c r="E22" s="74"/>
      <c r="F22" s="75"/>
    </row>
    <row r="23" spans="1:6" s="71" customFormat="1" ht="20.100000000000001" customHeight="1" thickBot="1" x14ac:dyDescent="0.25">
      <c r="A23" s="70" t="s">
        <v>107</v>
      </c>
      <c r="B23" s="179" t="str">
        <f>Master!$B$11</f>
        <v>Riverside Rhumba</v>
      </c>
      <c r="C23" s="180"/>
      <c r="D23" s="180" t="str">
        <f>Master!$G$11</f>
        <v>2 Sequences</v>
      </c>
      <c r="E23" s="181"/>
    </row>
    <row r="24" spans="1:6" s="71" customFormat="1" ht="20.100000000000001" customHeight="1" thickBot="1" x14ac:dyDescent="0.25"/>
    <row r="25" spans="1:6" s="71" customFormat="1" ht="20.100000000000001" customHeight="1" thickBot="1" x14ac:dyDescent="0.25">
      <c r="A25" s="1" t="s">
        <v>66</v>
      </c>
      <c r="B25" s="1" t="s">
        <v>65</v>
      </c>
      <c r="C25" s="1" t="s">
        <v>55</v>
      </c>
      <c r="D25" s="1" t="s">
        <v>31</v>
      </c>
      <c r="E25" s="1" t="s">
        <v>56</v>
      </c>
      <c r="F25" s="1" t="s">
        <v>57</v>
      </c>
    </row>
    <row r="26" spans="1:6" s="71" customFormat="1" ht="20.100000000000001" customHeight="1" x14ac:dyDescent="0.2">
      <c r="A26" s="85">
        <v>7</v>
      </c>
      <c r="B26" s="77" t="s">
        <v>58</v>
      </c>
      <c r="C26" s="439" t="str">
        <f>Master!$B$11</f>
        <v>Riverside Rhumba</v>
      </c>
      <c r="D26" s="442" t="str">
        <f>IF(Master!$C$11="","",Master!$C$11)</f>
        <v/>
      </c>
      <c r="E26" s="91" t="str">
        <f>IF(Master!$D$11="","",Master!$D$11)</f>
        <v/>
      </c>
      <c r="F26" s="86"/>
    </row>
    <row r="27" spans="1:6" s="71" customFormat="1" ht="20.100000000000001" customHeight="1" x14ac:dyDescent="0.2">
      <c r="A27" s="87">
        <v>8</v>
      </c>
      <c r="B27" s="80" t="s">
        <v>59</v>
      </c>
      <c r="C27" s="440"/>
      <c r="D27" s="440"/>
      <c r="E27" s="92" t="str">
        <f>IF(Master!$F$11="","",Master!$F$11)</f>
        <v/>
      </c>
      <c r="F27" s="88"/>
    </row>
    <row r="28" spans="1:6" s="71" customFormat="1" ht="20.100000000000001" customHeight="1" thickBot="1" x14ac:dyDescent="0.25">
      <c r="A28" s="89">
        <v>9</v>
      </c>
      <c r="B28" s="83" t="s">
        <v>60</v>
      </c>
      <c r="C28" s="441"/>
      <c r="D28" s="441"/>
      <c r="E28" s="93" t="str">
        <f>IF(Master!$F$11="","",Master!$F$11)</f>
        <v/>
      </c>
      <c r="F28" s="90"/>
    </row>
    <row r="29" spans="1:6" s="71" customFormat="1" ht="20.100000000000001" customHeight="1" x14ac:dyDescent="0.2">
      <c r="A29" s="74"/>
      <c r="B29" s="74"/>
      <c r="C29" s="74"/>
      <c r="D29" s="74"/>
      <c r="E29" s="74"/>
      <c r="F29" s="75"/>
    </row>
    <row r="30" spans="1:6" s="71" customFormat="1" ht="20.100000000000001" customHeight="1" x14ac:dyDescent="0.2">
      <c r="C30" s="74"/>
      <c r="D30" s="74"/>
      <c r="E30" s="74"/>
      <c r="F30" s="75"/>
    </row>
    <row r="31" spans="1:6" s="71" customFormat="1" ht="20.100000000000001" customHeight="1" x14ac:dyDescent="0.2">
      <c r="C31" s="74"/>
      <c r="D31" s="74"/>
      <c r="E31" s="74"/>
      <c r="F31" s="75"/>
    </row>
    <row r="32" spans="1:6" s="71" customFormat="1" ht="20.100000000000001" customHeight="1" x14ac:dyDescent="0.2">
      <c r="C32" s="74"/>
      <c r="D32" s="74"/>
      <c r="E32" s="74"/>
      <c r="F32" s="75"/>
    </row>
    <row r="33" spans="1:7" s="71" customFormat="1" ht="20.100000000000001" customHeight="1" x14ac:dyDescent="0.2">
      <c r="C33" s="74"/>
      <c r="D33" s="74"/>
      <c r="E33" s="74"/>
      <c r="F33" s="75"/>
    </row>
    <row r="34" spans="1:7" s="71" customFormat="1" ht="20.100000000000001" customHeight="1" x14ac:dyDescent="0.2">
      <c r="A34" s="446" t="s">
        <v>68</v>
      </c>
      <c r="B34" s="447"/>
      <c r="C34" s="447"/>
      <c r="D34" s="447"/>
      <c r="E34" s="447"/>
      <c r="F34" s="447"/>
    </row>
    <row r="35" spans="1:7" s="71" customFormat="1" ht="20.100000000000001" customHeight="1" x14ac:dyDescent="0.2"/>
    <row r="36" spans="1:7" s="71" customFormat="1" ht="20.100000000000001" customHeight="1" x14ac:dyDescent="0.2">
      <c r="A36" s="73" t="s">
        <v>26</v>
      </c>
      <c r="B36" s="75" t="str">
        <f>Master!$B$3</f>
        <v>Solihull</v>
      </c>
      <c r="C36" s="75"/>
      <c r="D36" s="74" t="s">
        <v>1</v>
      </c>
      <c r="E36" s="212" t="str">
        <f>VLOOKUP(D36,Master!A28:B30,2,FALSE)</f>
        <v>West</v>
      </c>
      <c r="F36" s="213"/>
      <c r="G36" s="72"/>
    </row>
    <row r="37" spans="1:7" s="71" customFormat="1" ht="20.100000000000001" customHeight="1" x14ac:dyDescent="0.2">
      <c r="A37" s="73" t="s">
        <v>27</v>
      </c>
      <c r="B37" s="75" t="str">
        <f>Master!$B$4</f>
        <v>14th September 2019</v>
      </c>
      <c r="C37" s="75"/>
      <c r="D37" s="74" t="s">
        <v>2</v>
      </c>
      <c r="E37" s="212" t="str">
        <f>VLOOKUP(D37,Master!A28:B30,2,FALSE)</f>
        <v>South</v>
      </c>
      <c r="F37" s="214"/>
      <c r="G37" s="72"/>
    </row>
    <row r="38" spans="1:7" s="71" customFormat="1" ht="20.100000000000001" customHeight="1" x14ac:dyDescent="0.2">
      <c r="A38" s="73"/>
      <c r="B38" s="75"/>
      <c r="C38" s="75"/>
      <c r="D38" s="74" t="s">
        <v>3</v>
      </c>
      <c r="E38" s="212" t="str">
        <f>VLOOKUP(D38,Master!A28:B30,2,FALSE)</f>
        <v>East</v>
      </c>
      <c r="F38" s="214"/>
      <c r="G38" s="72"/>
    </row>
    <row r="39" spans="1:7" s="71" customFormat="1" ht="20.100000000000001" customHeight="1" thickBot="1" x14ac:dyDescent="0.25">
      <c r="A39" s="70"/>
      <c r="B39" s="2"/>
    </row>
    <row r="40" spans="1:7" s="71" customFormat="1" ht="20.100000000000001" customHeight="1" thickBot="1" x14ac:dyDescent="0.25">
      <c r="A40" s="70" t="s">
        <v>35</v>
      </c>
      <c r="B40" s="182" t="str">
        <f>Master!$B$16</f>
        <v>Hickory Hoedown</v>
      </c>
      <c r="C40" s="183"/>
      <c r="D40" s="183" t="str">
        <f>Master!$G$16</f>
        <v>2 Sequences</v>
      </c>
      <c r="E40" s="184"/>
    </row>
    <row r="41" spans="1:7" s="71" customFormat="1" ht="20.100000000000001" customHeight="1" thickBot="1" x14ac:dyDescent="0.25"/>
    <row r="42" spans="1:7" s="71" customFormat="1" ht="20.100000000000001" customHeight="1" thickBot="1" x14ac:dyDescent="0.25">
      <c r="A42" s="1" t="s">
        <v>66</v>
      </c>
      <c r="B42" s="1" t="s">
        <v>65</v>
      </c>
      <c r="C42" s="1" t="s">
        <v>55</v>
      </c>
      <c r="D42" s="1" t="s">
        <v>31</v>
      </c>
      <c r="E42" s="1" t="s">
        <v>56</v>
      </c>
      <c r="F42" s="1" t="s">
        <v>57</v>
      </c>
    </row>
    <row r="43" spans="1:7" s="71" customFormat="1" ht="20.100000000000001" customHeight="1" x14ac:dyDescent="0.2">
      <c r="A43" s="76">
        <v>1</v>
      </c>
      <c r="B43" s="77" t="s">
        <v>58</v>
      </c>
      <c r="C43" s="442" t="str">
        <f>Master!$B$16</f>
        <v>Hickory Hoedown</v>
      </c>
      <c r="D43" s="442" t="str">
        <f>IF(Master!$C$16="","",Master!$C$16)</f>
        <v/>
      </c>
      <c r="E43" s="77" t="str">
        <f>IF(Master!$D$16="","",Master!$D$16)</f>
        <v/>
      </c>
      <c r="F43" s="78"/>
    </row>
    <row r="44" spans="1:7" s="71" customFormat="1" ht="20.100000000000001" customHeight="1" x14ac:dyDescent="0.2">
      <c r="A44" s="79">
        <v>2</v>
      </c>
      <c r="B44" s="80" t="s">
        <v>59</v>
      </c>
      <c r="C44" s="440"/>
      <c r="D44" s="440"/>
      <c r="E44" s="80" t="str">
        <f>IF(Master!$F$16="","",Master!$F$16)</f>
        <v/>
      </c>
      <c r="F44" s="81"/>
    </row>
    <row r="45" spans="1:7" s="71" customFormat="1" ht="20.100000000000001" customHeight="1" thickBot="1" x14ac:dyDescent="0.25">
      <c r="A45" s="82">
        <v>3</v>
      </c>
      <c r="B45" s="83" t="s">
        <v>60</v>
      </c>
      <c r="C45" s="441"/>
      <c r="D45" s="441"/>
      <c r="E45" s="83" t="str">
        <f>IF(Master!$F$16="","",Master!$F$16)</f>
        <v/>
      </c>
      <c r="F45" s="84"/>
    </row>
    <row r="46" spans="1:7" s="71" customFormat="1" ht="20.100000000000001" customHeight="1" x14ac:dyDescent="0.2"/>
    <row r="47" spans="1:7" s="71" customFormat="1" ht="20.100000000000001" customHeight="1" thickBot="1" x14ac:dyDescent="0.25">
      <c r="A47" s="74"/>
      <c r="B47" s="74"/>
      <c r="C47" s="74"/>
      <c r="D47" s="74"/>
      <c r="E47" s="74"/>
      <c r="F47" s="75"/>
    </row>
    <row r="48" spans="1:7" s="71" customFormat="1" ht="20.100000000000001" customHeight="1" thickBot="1" x14ac:dyDescent="0.25">
      <c r="A48" s="70" t="s">
        <v>37</v>
      </c>
      <c r="B48" s="182" t="str">
        <f>Master!$B$17</f>
        <v>Ten Fox</v>
      </c>
      <c r="C48" s="183"/>
      <c r="D48" s="183" t="str">
        <f>Master!$G$18</f>
        <v>2 Sequences</v>
      </c>
      <c r="E48" s="184"/>
    </row>
    <row r="49" spans="1:6" s="71" customFormat="1" ht="20.100000000000001" customHeight="1" thickBot="1" x14ac:dyDescent="0.25"/>
    <row r="50" spans="1:6" s="71" customFormat="1" ht="20.100000000000001" customHeight="1" thickBot="1" x14ac:dyDescent="0.25">
      <c r="A50" s="1" t="s">
        <v>66</v>
      </c>
      <c r="B50" s="1" t="s">
        <v>65</v>
      </c>
      <c r="C50" s="1" t="s">
        <v>55</v>
      </c>
      <c r="D50" s="1" t="s">
        <v>31</v>
      </c>
      <c r="E50" s="1" t="s">
        <v>56</v>
      </c>
      <c r="F50" s="1" t="s">
        <v>57</v>
      </c>
    </row>
    <row r="51" spans="1:6" s="71" customFormat="1" ht="20.100000000000001" customHeight="1" x14ac:dyDescent="0.2">
      <c r="A51" s="85">
        <v>4</v>
      </c>
      <c r="B51" s="77" t="s">
        <v>58</v>
      </c>
      <c r="C51" s="439" t="str">
        <f>Master!$B$17</f>
        <v>Ten Fox</v>
      </c>
      <c r="D51" s="442" t="str">
        <f>IF(Master!$C$18="","",Master!$C$18)</f>
        <v/>
      </c>
      <c r="E51" s="91" t="str">
        <f>IF(Master!$D$18="","",Master!$D$18)</f>
        <v/>
      </c>
      <c r="F51" s="86"/>
    </row>
    <row r="52" spans="1:6" s="71" customFormat="1" ht="20.100000000000001" customHeight="1" x14ac:dyDescent="0.2">
      <c r="A52" s="87">
        <v>5</v>
      </c>
      <c r="B52" s="80" t="s">
        <v>59</v>
      </c>
      <c r="C52" s="440"/>
      <c r="D52" s="440"/>
      <c r="E52" s="92" t="str">
        <f>IF(Master!$F$18="","",Master!$F$18)</f>
        <v/>
      </c>
      <c r="F52" s="88"/>
    </row>
    <row r="53" spans="1:6" s="71" customFormat="1" ht="20.100000000000001" customHeight="1" thickBot="1" x14ac:dyDescent="0.25">
      <c r="A53" s="89">
        <v>6</v>
      </c>
      <c r="B53" s="83" t="s">
        <v>60</v>
      </c>
      <c r="C53" s="441"/>
      <c r="D53" s="441"/>
      <c r="E53" s="93" t="str">
        <f>IF(Master!$F$18="","",Master!$F$18)</f>
        <v/>
      </c>
      <c r="F53" s="90"/>
    </row>
    <row r="54" spans="1:6" s="71" customFormat="1" ht="20.100000000000001" customHeight="1" x14ac:dyDescent="0.2"/>
    <row r="55" spans="1:6" s="71" customFormat="1" ht="20.100000000000001" customHeight="1" thickBot="1" x14ac:dyDescent="0.25">
      <c r="A55" s="74"/>
      <c r="B55" s="74"/>
      <c r="C55" s="74"/>
      <c r="D55" s="74"/>
      <c r="E55" s="74"/>
      <c r="F55" s="75"/>
    </row>
    <row r="56" spans="1:6" s="71" customFormat="1" ht="20.100000000000001" customHeight="1" thickBot="1" x14ac:dyDescent="0.25">
      <c r="A56" s="70" t="s">
        <v>107</v>
      </c>
      <c r="B56" s="182" t="str">
        <f>Master!$B$18</f>
        <v>14 Step</v>
      </c>
      <c r="C56" s="183"/>
      <c r="D56" s="183" t="str">
        <f>Master!$G$18</f>
        <v>2 Sequences</v>
      </c>
      <c r="E56" s="184"/>
    </row>
    <row r="57" spans="1:6" s="71" customFormat="1" ht="20.100000000000001" customHeight="1" thickBot="1" x14ac:dyDescent="0.25"/>
    <row r="58" spans="1:6" s="71" customFormat="1" ht="20.100000000000001" customHeight="1" thickBot="1" x14ac:dyDescent="0.25">
      <c r="A58" s="1" t="s">
        <v>66</v>
      </c>
      <c r="B58" s="1" t="s">
        <v>65</v>
      </c>
      <c r="C58" s="1" t="s">
        <v>55</v>
      </c>
      <c r="D58" s="1" t="s">
        <v>31</v>
      </c>
      <c r="E58" s="1" t="s">
        <v>56</v>
      </c>
      <c r="F58" s="1" t="s">
        <v>57</v>
      </c>
    </row>
    <row r="59" spans="1:6" s="71" customFormat="1" ht="20.100000000000001" customHeight="1" x14ac:dyDescent="0.2">
      <c r="A59" s="85">
        <v>7</v>
      </c>
      <c r="B59" s="77" t="s">
        <v>58</v>
      </c>
      <c r="C59" s="439" t="str">
        <f>Master!$B$18</f>
        <v>14 Step</v>
      </c>
      <c r="D59" s="442" t="str">
        <f>IF(Master!$C$18="","",Master!$C$18)</f>
        <v/>
      </c>
      <c r="E59" s="91" t="str">
        <f>IF(Master!$D$18="","",Master!$D$18)</f>
        <v/>
      </c>
      <c r="F59" s="86"/>
    </row>
    <row r="60" spans="1:6" s="71" customFormat="1" ht="20.100000000000001" customHeight="1" x14ac:dyDescent="0.2">
      <c r="A60" s="87">
        <v>8</v>
      </c>
      <c r="B60" s="80" t="s">
        <v>59</v>
      </c>
      <c r="C60" s="440"/>
      <c r="D60" s="440"/>
      <c r="E60" s="92" t="str">
        <f>IF(Master!$F$18="","",Master!$F$18)</f>
        <v/>
      </c>
      <c r="F60" s="88"/>
    </row>
    <row r="61" spans="1:6" s="71" customFormat="1" ht="20.100000000000001" customHeight="1" thickBot="1" x14ac:dyDescent="0.25">
      <c r="A61" s="89">
        <v>9</v>
      </c>
      <c r="B61" s="83" t="s">
        <v>60</v>
      </c>
      <c r="C61" s="441"/>
      <c r="D61" s="441"/>
      <c r="E61" s="93" t="str">
        <f>IF(Master!$F$18="","",Master!$F$18)</f>
        <v/>
      </c>
      <c r="F61" s="90"/>
    </row>
    <row r="62" spans="1:6" s="71" customFormat="1" ht="20.100000000000001" customHeight="1" x14ac:dyDescent="0.2">
      <c r="A62" s="74"/>
      <c r="B62" s="74"/>
      <c r="C62" s="74"/>
      <c r="D62" s="74"/>
      <c r="E62" s="74"/>
      <c r="F62" s="75"/>
    </row>
    <row r="63" spans="1:6" s="71" customFormat="1" ht="20.100000000000001" customHeight="1" x14ac:dyDescent="0.2">
      <c r="A63" s="74"/>
      <c r="B63" s="74"/>
      <c r="C63" s="74"/>
      <c r="D63" s="74"/>
      <c r="E63" s="74"/>
      <c r="F63" s="75"/>
    </row>
    <row r="64" spans="1:6" s="71" customFormat="1" ht="20.100000000000001" customHeight="1" x14ac:dyDescent="0.2">
      <c r="A64" s="443" t="s">
        <v>69</v>
      </c>
      <c r="B64" s="444"/>
      <c r="C64" s="444"/>
      <c r="D64" s="444"/>
      <c r="E64" s="444"/>
      <c r="F64" s="444"/>
    </row>
    <row r="65" spans="1:7" s="71" customFormat="1" ht="20.100000000000001" customHeight="1" x14ac:dyDescent="0.2"/>
    <row r="66" spans="1:7" s="71" customFormat="1" ht="20.100000000000001" customHeight="1" x14ac:dyDescent="0.2">
      <c r="A66" s="73" t="s">
        <v>26</v>
      </c>
      <c r="B66" s="75" t="str">
        <f>Master!$B$3</f>
        <v>Solihull</v>
      </c>
      <c r="C66" s="75"/>
      <c r="D66" s="74" t="s">
        <v>1</v>
      </c>
      <c r="E66" s="212" t="str">
        <f>VLOOKUP(D66,Master!A28:B30,2,FALSE)</f>
        <v>West</v>
      </c>
      <c r="F66" s="213"/>
      <c r="G66" s="72"/>
    </row>
    <row r="67" spans="1:7" s="71" customFormat="1" ht="20.100000000000001" customHeight="1" x14ac:dyDescent="0.2">
      <c r="A67" s="73" t="s">
        <v>27</v>
      </c>
      <c r="B67" s="75" t="str">
        <f>Master!$B$4</f>
        <v>14th September 2019</v>
      </c>
      <c r="C67" s="75"/>
      <c r="D67" s="74" t="s">
        <v>2</v>
      </c>
      <c r="E67" s="212" t="str">
        <f>VLOOKUP(D67,Master!A28:B30,2,FALSE)</f>
        <v>South</v>
      </c>
      <c r="F67" s="214"/>
      <c r="G67" s="72"/>
    </row>
    <row r="68" spans="1:7" s="71" customFormat="1" ht="20.100000000000001" customHeight="1" x14ac:dyDescent="0.2">
      <c r="A68" s="73"/>
      <c r="B68" s="75"/>
      <c r="C68" s="75"/>
      <c r="D68" s="74" t="s">
        <v>3</v>
      </c>
      <c r="E68" s="212" t="str">
        <f>VLOOKUP(D68,Master!A28:B30,2,FALSE)</f>
        <v>East</v>
      </c>
      <c r="F68" s="214"/>
      <c r="G68" s="72"/>
    </row>
    <row r="69" spans="1:7" s="71" customFormat="1" ht="20.100000000000001" customHeight="1" thickBot="1" x14ac:dyDescent="0.25">
      <c r="A69" s="70"/>
      <c r="B69" s="2"/>
    </row>
    <row r="70" spans="1:7" s="71" customFormat="1" ht="20.100000000000001" customHeight="1" thickBot="1" x14ac:dyDescent="0.25">
      <c r="A70" s="70" t="s">
        <v>35</v>
      </c>
      <c r="B70" s="185" t="str">
        <f>Master!$B$23</f>
        <v>22 Step</v>
      </c>
      <c r="C70" s="186"/>
      <c r="D70" s="186" t="str">
        <f>Master!$G$23</f>
        <v>2 Sequences</v>
      </c>
      <c r="E70" s="187"/>
    </row>
    <row r="71" spans="1:7" s="71" customFormat="1" ht="20.100000000000001" customHeight="1" thickBot="1" x14ac:dyDescent="0.25"/>
    <row r="72" spans="1:7" s="71" customFormat="1" ht="20.100000000000001" customHeight="1" thickBot="1" x14ac:dyDescent="0.25">
      <c r="A72" s="1" t="s">
        <v>66</v>
      </c>
      <c r="B72" s="1" t="s">
        <v>65</v>
      </c>
      <c r="C72" s="1" t="s">
        <v>55</v>
      </c>
      <c r="D72" s="1" t="s">
        <v>31</v>
      </c>
      <c r="E72" s="1" t="s">
        <v>56</v>
      </c>
      <c r="F72" s="1" t="s">
        <v>57</v>
      </c>
    </row>
    <row r="73" spans="1:7" s="71" customFormat="1" ht="20.100000000000001" customHeight="1" x14ac:dyDescent="0.2">
      <c r="A73" s="76">
        <v>1</v>
      </c>
      <c r="B73" s="77" t="s">
        <v>58</v>
      </c>
      <c r="C73" s="442" t="str">
        <f>Master!$B$23</f>
        <v>22 Step</v>
      </c>
      <c r="D73" s="442" t="str">
        <f>IF(Master!$C$23="","",Master!$C$23)</f>
        <v/>
      </c>
      <c r="E73" s="77" t="str">
        <f>IF(Master!$D$23="","",Master!$D$23)</f>
        <v/>
      </c>
      <c r="F73" s="78"/>
    </row>
    <row r="74" spans="1:7" s="71" customFormat="1" ht="20.100000000000001" customHeight="1" x14ac:dyDescent="0.2">
      <c r="A74" s="79">
        <v>2</v>
      </c>
      <c r="B74" s="80" t="s">
        <v>59</v>
      </c>
      <c r="C74" s="440"/>
      <c r="D74" s="440"/>
      <c r="E74" s="80" t="str">
        <f>IF(Master!$F$23="","",Master!$F$23)</f>
        <v/>
      </c>
      <c r="F74" s="81"/>
    </row>
    <row r="75" spans="1:7" s="71" customFormat="1" ht="20.100000000000001" customHeight="1" thickBot="1" x14ac:dyDescent="0.25">
      <c r="A75" s="82">
        <v>3</v>
      </c>
      <c r="B75" s="83" t="s">
        <v>60</v>
      </c>
      <c r="C75" s="441"/>
      <c r="D75" s="441"/>
      <c r="E75" s="83" t="str">
        <f>IF(Master!$F$23="","",Master!$F$23)</f>
        <v/>
      </c>
      <c r="F75" s="84"/>
    </row>
    <row r="76" spans="1:7" s="71" customFormat="1" ht="20.100000000000001" customHeight="1" x14ac:dyDescent="0.2"/>
    <row r="77" spans="1:7" s="71" customFormat="1" ht="20.100000000000001" customHeight="1" thickBot="1" x14ac:dyDescent="0.25">
      <c r="A77" s="74"/>
      <c r="B77" s="74"/>
      <c r="C77" s="74"/>
      <c r="D77" s="74"/>
      <c r="E77" s="74"/>
      <c r="F77" s="75"/>
    </row>
    <row r="78" spans="1:7" s="71" customFormat="1" ht="20.100000000000001" customHeight="1" thickBot="1" x14ac:dyDescent="0.25">
      <c r="A78" s="70" t="s">
        <v>37</v>
      </c>
      <c r="B78" s="185" t="str">
        <f>Master!$B$24</f>
        <v>Starlight Waltz</v>
      </c>
      <c r="C78" s="186"/>
      <c r="D78" s="186" t="str">
        <f>Master!$G$24</f>
        <v>2 Sequences</v>
      </c>
      <c r="E78" s="187"/>
    </row>
    <row r="79" spans="1:7" s="71" customFormat="1" ht="20.100000000000001" customHeight="1" thickBot="1" x14ac:dyDescent="0.25"/>
    <row r="80" spans="1:7" s="71" customFormat="1" ht="20.100000000000001" customHeight="1" thickBot="1" x14ac:dyDescent="0.25">
      <c r="A80" s="1" t="s">
        <v>66</v>
      </c>
      <c r="B80" s="1" t="s">
        <v>65</v>
      </c>
      <c r="C80" s="1" t="s">
        <v>55</v>
      </c>
      <c r="D80" s="1" t="s">
        <v>31</v>
      </c>
      <c r="E80" s="1" t="s">
        <v>56</v>
      </c>
      <c r="F80" s="1" t="s">
        <v>57</v>
      </c>
    </row>
    <row r="81" spans="1:6" s="71" customFormat="1" ht="20.100000000000001" customHeight="1" x14ac:dyDescent="0.2">
      <c r="A81" s="85">
        <v>4</v>
      </c>
      <c r="B81" s="77" t="s">
        <v>58</v>
      </c>
      <c r="C81" s="439" t="str">
        <f>Master!$B$24</f>
        <v>Starlight Waltz</v>
      </c>
      <c r="D81" s="442" t="str">
        <f>IF(Master!$C$24="","",Master!$C$24)</f>
        <v/>
      </c>
      <c r="E81" s="91" t="str">
        <f>IF(Master!$D$24="","",Master!$D$24)</f>
        <v/>
      </c>
      <c r="F81" s="86"/>
    </row>
    <row r="82" spans="1:6" s="71" customFormat="1" ht="20.100000000000001" customHeight="1" x14ac:dyDescent="0.2">
      <c r="A82" s="87">
        <v>5</v>
      </c>
      <c r="B82" s="80" t="s">
        <v>59</v>
      </c>
      <c r="C82" s="440"/>
      <c r="D82" s="440"/>
      <c r="E82" s="92" t="str">
        <f>IF(Master!$F$24="","",Master!$F$24)</f>
        <v/>
      </c>
      <c r="F82" s="88"/>
    </row>
    <row r="83" spans="1:6" s="71" customFormat="1" ht="20.100000000000001" customHeight="1" thickBot="1" x14ac:dyDescent="0.25">
      <c r="A83" s="89">
        <v>6</v>
      </c>
      <c r="B83" s="83" t="s">
        <v>60</v>
      </c>
      <c r="C83" s="441"/>
      <c r="D83" s="441"/>
      <c r="E83" s="93" t="str">
        <f>IF(Master!$F$24="","",Master!$F$24)</f>
        <v/>
      </c>
      <c r="F83" s="90"/>
    </row>
  </sheetData>
  <sheetProtection algorithmName="SHA-512" hashValue="rMpxOsvlm95p0MYcVKUfH3qRWNYjFR/gTzH9UJZYaZTKPDaIfbapkapHVoz2jZzIRJjz3n2SRbe0K0RcQIn5/w==" saltValue="mEoO5BBQqZ0nMiAqcLpcOw==" spinCount="100000" sheet="1" objects="1" scenarios="1"/>
  <mergeCells count="19">
    <mergeCell ref="C51:C53"/>
    <mergeCell ref="D51:D53"/>
    <mergeCell ref="A1:F1"/>
    <mergeCell ref="A34:F34"/>
    <mergeCell ref="C43:C45"/>
    <mergeCell ref="D43:D45"/>
    <mergeCell ref="D10:D12"/>
    <mergeCell ref="D26:D28"/>
    <mergeCell ref="C10:C12"/>
    <mergeCell ref="C26:C28"/>
    <mergeCell ref="C18:C20"/>
    <mergeCell ref="D18:D20"/>
    <mergeCell ref="C81:C83"/>
    <mergeCell ref="D81:D83"/>
    <mergeCell ref="C59:C61"/>
    <mergeCell ref="D59:D61"/>
    <mergeCell ref="A64:F64"/>
    <mergeCell ref="C73:C75"/>
    <mergeCell ref="D73:D75"/>
  </mergeCells>
  <phoneticPr fontId="7" type="noConversion"/>
  <printOptions horizontalCentered="1"/>
  <pageMargins left="0.19685039370078741" right="0.19685039370078741" top="1.5748031496062993" bottom="0.11811023622047245" header="0.78740157480314965" footer="0.11811023622047245"/>
  <pageSetup paperSize="9" orientation="portrait" verticalDpi="4294967292" r:id="rId1"/>
  <headerFooter alignWithMargins="0">
    <oddHeader>&amp;C&amp;"Tahoma,Regular"&amp;36RIDL Music Control</oddHeader>
    <oddFooter>&amp;C&amp;"Maiandra GD,Regular"Page &amp;P</oddFooter>
  </headerFooter>
  <rowBreaks count="2" manualBreakCount="2">
    <brk id="33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Master</vt:lpstr>
      <vt:lpstr>South</vt:lpstr>
      <vt:lpstr>East</vt:lpstr>
      <vt:lpstr>West</vt:lpstr>
      <vt:lpstr>Jnr</vt:lpstr>
      <vt:lpstr>Inter</vt:lpstr>
      <vt:lpstr>Snr</vt:lpstr>
      <vt:lpstr>Final Result</vt:lpstr>
      <vt:lpstr>Music</vt:lpstr>
      <vt:lpstr>Lookup</vt:lpstr>
      <vt:lpstr>blank mark sheets</vt:lpstr>
      <vt:lpstr>blank result sheet</vt:lpstr>
      <vt:lpstr>'blank mark sheets'!Print_Area</vt:lpstr>
      <vt:lpstr>'blank result sheet'!Print_Area</vt:lpstr>
      <vt:lpstr>East!Print_Area</vt:lpstr>
      <vt:lpstr>'Final Result'!Print_Area</vt:lpstr>
      <vt:lpstr>Inter!Print_Area</vt:lpstr>
      <vt:lpstr>Jnr!Print_Area</vt:lpstr>
      <vt:lpstr>Master!Print_Area</vt:lpstr>
      <vt:lpstr>Music!Print_Area</vt:lpstr>
      <vt:lpstr>Snr!Print_Area</vt:lpstr>
      <vt:lpstr>South!Print_Area</vt:lpstr>
      <vt:lpstr>West!Print_Area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Williams &amp; Barrie Haigh</dc:creator>
  <cp:lastModifiedBy>Barrie Haigh</cp:lastModifiedBy>
  <cp:lastPrinted>2019-09-12T19:38:29Z</cp:lastPrinted>
  <dcterms:created xsi:type="dcterms:W3CDTF">2011-07-18T20:52:46Z</dcterms:created>
  <dcterms:modified xsi:type="dcterms:W3CDTF">2019-09-14T18:11:35Z</dcterms:modified>
</cp:coreProperties>
</file>